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57fc1b5d840bea1/Asset_Management/Valuation_Models/"/>
    </mc:Choice>
  </mc:AlternateContent>
  <xr:revisionPtr revIDLastSave="0" documentId="8_{49F73DA8-35AC-44E1-BA18-25E5D495A48E}" xr6:coauthVersionLast="47" xr6:coauthVersionMax="47" xr10:uidLastSave="{00000000-0000-0000-0000-000000000000}"/>
  <bookViews>
    <workbookView xWindow="9375" yWindow="-16320" windowWidth="29040" windowHeight="15720" activeTab="1" xr2:uid="{9A01AF42-8690-439C-9073-E3F60472233E}"/>
  </bookViews>
  <sheets>
    <sheet name="Cover" sheetId="4" r:id="rId1"/>
    <sheet name="Valuation" sheetId="2" r:id="rId2"/>
    <sheet name="Support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2" l="1"/>
  <c r="J21" i="2"/>
  <c r="G23" i="2" l="1"/>
  <c r="K22" i="2"/>
  <c r="J15" i="2"/>
  <c r="G28" i="2"/>
  <c r="J11" i="2"/>
  <c r="J18" i="2" l="1"/>
  <c r="L24" i="2"/>
  <c r="M24" i="2"/>
  <c r="N24" i="2"/>
  <c r="O24" i="2"/>
  <c r="K24" i="2"/>
  <c r="L22" i="2"/>
  <c r="M22" i="2"/>
  <c r="N22" i="2"/>
  <c r="O22" i="2"/>
  <c r="U24" i="2"/>
  <c r="U22" i="2"/>
  <c r="P24" i="2" l="1"/>
  <c r="Q24" i="2" s="1"/>
  <c r="R24" i="2" s="1"/>
  <c r="S24" i="2" s="1"/>
  <c r="T24" i="2" s="1"/>
  <c r="P22" i="2"/>
  <c r="Q22" i="2" s="1"/>
  <c r="R22" i="2" s="1"/>
  <c r="S22" i="2" s="1"/>
  <c r="T22" i="2" s="1"/>
  <c r="D23" i="2" l="1"/>
  <c r="L13" i="2" l="1"/>
  <c r="M13" i="2"/>
  <c r="N13" i="2"/>
  <c r="O13" i="2"/>
  <c r="K13" i="2"/>
  <c r="U12" i="2" l="1"/>
  <c r="U16" i="2" l="1"/>
  <c r="G17" i="2"/>
  <c r="J23" i="2" l="1"/>
  <c r="J24" i="2" s="1"/>
  <c r="K26" i="2" l="1"/>
  <c r="K27" i="2" s="1"/>
  <c r="L26" i="2"/>
  <c r="L27" i="2" s="1"/>
  <c r="M26" i="2"/>
  <c r="M27" i="2" s="1"/>
  <c r="N26" i="2"/>
  <c r="N27" i="2" s="1"/>
  <c r="O26" i="2"/>
  <c r="J26" i="2"/>
  <c r="J27" i="2" s="1"/>
  <c r="U26" i="2"/>
  <c r="K19" i="2"/>
  <c r="L19" i="2"/>
  <c r="M19" i="2"/>
  <c r="N19" i="2"/>
  <c r="O19" i="2"/>
  <c r="J19" i="2"/>
  <c r="U19" i="2"/>
  <c r="K12" i="2"/>
  <c r="K16" i="2" s="1"/>
  <c r="L12" i="2"/>
  <c r="L16" i="2" s="1"/>
  <c r="M12" i="2"/>
  <c r="M16" i="2" s="1"/>
  <c r="N12" i="2"/>
  <c r="N16" i="2" s="1"/>
  <c r="O12" i="2"/>
  <c r="P12" i="2" s="1"/>
  <c r="U13" i="2"/>
  <c r="Q12" i="2" l="1"/>
  <c r="O16" i="2"/>
  <c r="P13" i="2"/>
  <c r="Q13" i="2" s="1"/>
  <c r="R13" i="2" s="1"/>
  <c r="S13" i="2" s="1"/>
  <c r="T13" i="2" s="1"/>
  <c r="U27" i="2"/>
  <c r="O27" i="2"/>
  <c r="P26" i="2"/>
  <c r="P19" i="2"/>
  <c r="K15" i="2"/>
  <c r="K18" i="2" s="1"/>
  <c r="K11" i="2"/>
  <c r="K21" i="2" s="1"/>
  <c r="P16" i="2"/>
  <c r="Q19" i="2" l="1"/>
  <c r="L11" i="2"/>
  <c r="L21" i="2" s="1"/>
  <c r="K23" i="2"/>
  <c r="Q26" i="2"/>
  <c r="P27" i="2"/>
  <c r="L15" i="2"/>
  <c r="L18" i="2" s="1"/>
  <c r="K14" i="2"/>
  <c r="K20" i="2" s="1"/>
  <c r="Q16" i="2"/>
  <c r="R19" i="2" l="1"/>
  <c r="M11" i="2"/>
  <c r="M14" i="2" s="1"/>
  <c r="L23" i="2"/>
  <c r="R26" i="2"/>
  <c r="Q27" i="2"/>
  <c r="M15" i="2"/>
  <c r="M18" i="2" s="1"/>
  <c r="R12" i="2"/>
  <c r="R16" i="2" s="1"/>
  <c r="L14" i="2"/>
  <c r="L20" i="2" s="1"/>
  <c r="D33" i="2"/>
  <c r="M20" i="2" l="1"/>
  <c r="S19" i="2"/>
  <c r="N11" i="2"/>
  <c r="N14" i="2" s="1"/>
  <c r="M21" i="2"/>
  <c r="M23" i="2"/>
  <c r="S26" i="2"/>
  <c r="R27" i="2"/>
  <c r="N15" i="2"/>
  <c r="N18" i="2" s="1"/>
  <c r="S12" i="2"/>
  <c r="S16" i="2" s="1"/>
  <c r="D14" i="2"/>
  <c r="K28" i="2"/>
  <c r="N20" i="2" l="1"/>
  <c r="T19" i="2"/>
  <c r="O11" i="2"/>
  <c r="N21" i="2"/>
  <c r="N23" i="2"/>
  <c r="T26" i="2"/>
  <c r="S27" i="2"/>
  <c r="O15" i="2"/>
  <c r="O18" i="2" s="1"/>
  <c r="T12" i="2"/>
  <c r="L28" i="2"/>
  <c r="O14" i="2" l="1"/>
  <c r="P11" i="2"/>
  <c r="Q11" i="2" s="1"/>
  <c r="T16" i="2"/>
  <c r="O20" i="2"/>
  <c r="O21" i="2"/>
  <c r="O23" i="2"/>
  <c r="T27" i="2"/>
  <c r="P15" i="2"/>
  <c r="P18" i="2" s="1"/>
  <c r="M28" i="2"/>
  <c r="P14" i="2"/>
  <c r="P20" i="2" l="1"/>
  <c r="P21" i="2"/>
  <c r="P23" i="2"/>
  <c r="Q14" i="2"/>
  <c r="Q15" i="2"/>
  <c r="Q18" i="2" s="1"/>
  <c r="N28" i="2"/>
  <c r="Q20" i="2" l="1"/>
  <c r="Q21" i="2"/>
  <c r="Q23" i="2"/>
  <c r="R11" i="2"/>
  <c r="R15" i="2"/>
  <c r="R18" i="2" s="1"/>
  <c r="O28" i="2"/>
  <c r="R21" i="2" l="1"/>
  <c r="R23" i="2"/>
  <c r="S11" i="2"/>
  <c r="T11" i="2" s="1"/>
  <c r="U11" i="2" s="1"/>
  <c r="R14" i="2"/>
  <c r="S15" i="2"/>
  <c r="S18" i="2" s="1"/>
  <c r="P28" i="2"/>
  <c r="Q28" i="2" s="1"/>
  <c r="R28" i="2" s="1"/>
  <c r="S28" i="2" s="1"/>
  <c r="T28" i="2" s="1"/>
  <c r="U28" i="2" l="1"/>
  <c r="R20" i="2"/>
  <c r="S21" i="2"/>
  <c r="S23" i="2"/>
  <c r="S14" i="2"/>
  <c r="T15" i="2"/>
  <c r="U15" i="2" s="1"/>
  <c r="T18" i="2" l="1"/>
  <c r="S20" i="2"/>
  <c r="T21" i="2"/>
  <c r="T23" i="2"/>
  <c r="T14" i="2"/>
  <c r="T20" i="2" l="1"/>
  <c r="J14" i="2" l="1"/>
  <c r="J20" i="2" s="1"/>
  <c r="J13" i="2" l="1"/>
  <c r="T25" i="2"/>
  <c r="T29" i="2" s="1"/>
  <c r="N25" i="2"/>
  <c r="N29" i="2" s="1"/>
  <c r="S25" i="2"/>
  <c r="S29" i="2" s="1"/>
  <c r="Q25" i="2"/>
  <c r="Q29" i="2" s="1"/>
  <c r="P25" i="2"/>
  <c r="P29" i="2" s="1"/>
  <c r="K25" i="2"/>
  <c r="K29" i="2" s="1"/>
  <c r="O25" i="2"/>
  <c r="O29" i="2" s="1"/>
  <c r="L25" i="2"/>
  <c r="L29" i="2" s="1"/>
  <c r="R25" i="2"/>
  <c r="R29" i="2" s="1"/>
  <c r="M25" i="2"/>
  <c r="M29" i="2" s="1"/>
  <c r="U18" i="2" l="1"/>
  <c r="U21" i="2"/>
  <c r="U23" i="2"/>
  <c r="U14" i="2"/>
  <c r="G31" i="2"/>
  <c r="G32" i="2"/>
  <c r="U20" i="2" l="1"/>
  <c r="U25" i="2" s="1"/>
  <c r="J25" i="2"/>
  <c r="J29" i="2" s="1"/>
  <c r="U29" i="2" l="1"/>
  <c r="G33" i="2" s="1"/>
  <c r="G34" i="2" s="1"/>
  <c r="G35" i="2" s="1"/>
</calcChain>
</file>

<file path=xl/sharedStrings.xml><?xml version="1.0" encoding="utf-8"?>
<sst xmlns="http://schemas.openxmlformats.org/spreadsheetml/2006/main" count="85" uniqueCount="67">
  <si>
    <t>Terminal</t>
  </si>
  <si>
    <t>Current</t>
  </si>
  <si>
    <t>Transition Period</t>
  </si>
  <si>
    <t>High-Growth Period</t>
  </si>
  <si>
    <t>FCFE</t>
  </si>
  <si>
    <t>Riskfree Rate</t>
  </si>
  <si>
    <t>ERP</t>
  </si>
  <si>
    <t>Cost of Equity</t>
  </si>
  <si>
    <t>Stable Period</t>
  </si>
  <si>
    <t>Beta</t>
  </si>
  <si>
    <t>Tax Rate</t>
  </si>
  <si>
    <t>PV</t>
  </si>
  <si>
    <t>Growth</t>
  </si>
  <si>
    <t>High Growth</t>
  </si>
  <si>
    <t>Shares</t>
  </si>
  <si>
    <t>Chg. Working Capitial (Equity)</t>
  </si>
  <si>
    <t>Depreciation</t>
  </si>
  <si>
    <t>Net Income</t>
  </si>
  <si>
    <t>Effective Tax Rate</t>
  </si>
  <si>
    <t>BV Debt Current</t>
  </si>
  <si>
    <t>BV Equity Current</t>
  </si>
  <si>
    <t>Revenues</t>
  </si>
  <si>
    <t>EBIT Margin</t>
  </si>
  <si>
    <t>EBIT</t>
  </si>
  <si>
    <t>Interest</t>
  </si>
  <si>
    <t>Taxes</t>
  </si>
  <si>
    <t>High Growth Period</t>
  </si>
  <si>
    <t>EBIT Adj.</t>
  </si>
  <si>
    <t>CapEx</t>
  </si>
  <si>
    <t>Current Financials</t>
  </si>
  <si>
    <t>Debt / DE</t>
  </si>
  <si>
    <t>Period Length</t>
  </si>
  <si>
    <t>Cumulated Discount</t>
  </si>
  <si>
    <t>High-Growth PV</t>
  </si>
  <si>
    <t>Transition PV</t>
  </si>
  <si>
    <t>Terminal PV</t>
  </si>
  <si>
    <t>Total Value</t>
  </si>
  <si>
    <t>Stock Value</t>
  </si>
  <si>
    <t>Debt Mix</t>
  </si>
  <si>
    <t>Debt Interest</t>
  </si>
  <si>
    <t>DCF Valuation</t>
  </si>
  <si>
    <t xml:space="preserve">   Curry Invest</t>
  </si>
  <si>
    <t xml:space="preserve">   Supporting Figures</t>
  </si>
  <si>
    <t>Year</t>
  </si>
  <si>
    <t>Normalized EBIT</t>
  </si>
  <si>
    <t>Non-Recurring Expenses</t>
  </si>
  <si>
    <t>Net Capex / Revenue Ratio</t>
  </si>
  <si>
    <t>Net CapEx / Revenues</t>
  </si>
  <si>
    <t>Non-Cash WC / Revenues</t>
  </si>
  <si>
    <t>WC / Revenue Ratio</t>
  </si>
  <si>
    <t>Interest Bearing Debt</t>
  </si>
  <si>
    <t>Cash Flow</t>
  </si>
  <si>
    <t>Revenue</t>
  </si>
  <si>
    <t>Final Value</t>
  </si>
  <si>
    <t>Change WC</t>
  </si>
  <si>
    <t>Diluted</t>
  </si>
  <si>
    <t xml:space="preserve">   JD.com, Inc. (JD) FCFE 3 Stage Valuation</t>
  </si>
  <si>
    <t>May 29 2024</t>
  </si>
  <si>
    <t>RSUs</t>
  </si>
  <si>
    <t xml:space="preserve">Options </t>
  </si>
  <si>
    <t>Note: Does not take into account option value of taking new project with extra debt capacity</t>
  </si>
  <si>
    <t xml:space="preserve">Optimal Debt Ratio - JD.com </t>
  </si>
  <si>
    <t>Output from curryinvest</t>
  </si>
  <si>
    <t>Regression Beta - JD.com</t>
  </si>
  <si>
    <t>Settings: Period = 5 years, Interval = Monthly</t>
  </si>
  <si>
    <t>Note: Standard error too large for usable regression</t>
  </si>
  <si>
    <t>Net CapEx (Equity)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</si>
</sst>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7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7"/>
      <color rgb="FFCE9178"/>
      <name val="Consolas"/>
      <family val="3"/>
    </font>
    <font>
      <b/>
      <sz val="48"/>
      <color theme="0"/>
      <name val="Aptos Narrow"/>
      <family val="2"/>
      <scheme val="minor"/>
    </font>
    <font>
      <sz val="8"/>
      <name val="Aptos Narrow"/>
      <family val="2"/>
      <scheme val="minor"/>
    </font>
    <font>
      <i/>
      <sz val="9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9193D"/>
        <bgColor indexed="64"/>
      </patternFill>
    </fill>
    <fill>
      <patternFill patternType="solid">
        <fgColor rgb="FFA67EBC"/>
        <bgColor indexed="64"/>
      </patternFill>
    </fill>
    <fill>
      <patternFill patternType="solid">
        <fgColor rgb="FFECF5FF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37" fontId="3" fillId="0" borderId="0"/>
  </cellStyleXfs>
  <cellXfs count="55">
    <xf numFmtId="0" fontId="0" fillId="0" borderId="0" xfId="0"/>
    <xf numFmtId="0" fontId="0" fillId="0" borderId="1" xfId="0" applyBorder="1"/>
    <xf numFmtId="10" fontId="0" fillId="0" borderId="0" xfId="0" applyNumberFormat="1"/>
    <xf numFmtId="10" fontId="0" fillId="0" borderId="0" xfId="1" applyNumberFormat="1" applyFont="1"/>
    <xf numFmtId="37" fontId="3" fillId="0" borderId="0" xfId="2"/>
    <xf numFmtId="37" fontId="3" fillId="0" borderId="1" xfId="2" applyBorder="1"/>
    <xf numFmtId="0" fontId="1" fillId="0" borderId="1" xfId="0" applyFont="1" applyBorder="1"/>
    <xf numFmtId="37" fontId="0" fillId="0" borderId="0" xfId="0" applyNumberFormat="1"/>
    <xf numFmtId="10" fontId="1" fillId="0" borderId="1" xfId="1" applyNumberFormat="1" applyFont="1" applyBorder="1"/>
    <xf numFmtId="0" fontId="1" fillId="0" borderId="0" xfId="0" applyFont="1"/>
    <xf numFmtId="0" fontId="4" fillId="0" borderId="0" xfId="0" applyFont="1"/>
    <xf numFmtId="10" fontId="4" fillId="0" borderId="0" xfId="0" applyNumberFormat="1" applyFont="1"/>
    <xf numFmtId="37" fontId="4" fillId="0" borderId="0" xfId="2" applyFont="1"/>
    <xf numFmtId="10" fontId="4" fillId="0" borderId="0" xfId="1" applyNumberFormat="1" applyFont="1"/>
    <xf numFmtId="9" fontId="4" fillId="0" borderId="0" xfId="0" applyNumberFormat="1" applyFont="1"/>
    <xf numFmtId="37" fontId="4" fillId="0" borderId="0" xfId="0" applyNumberFormat="1" applyFont="1"/>
    <xf numFmtId="0" fontId="5" fillId="0" borderId="0" xfId="0" applyFont="1"/>
    <xf numFmtId="0" fontId="6" fillId="0" borderId="0" xfId="0" applyFont="1"/>
    <xf numFmtId="10" fontId="5" fillId="0" borderId="0" xfId="0" applyNumberFormat="1" applyFont="1"/>
    <xf numFmtId="10" fontId="5" fillId="0" borderId="0" xfId="1" applyNumberFormat="1" applyFont="1"/>
    <xf numFmtId="10" fontId="4" fillId="2" borderId="0" xfId="1" applyNumberFormat="1" applyFont="1" applyFill="1"/>
    <xf numFmtId="10" fontId="5" fillId="2" borderId="0" xfId="1" applyNumberFormat="1" applyFont="1" applyFill="1"/>
    <xf numFmtId="0" fontId="6" fillId="0" borderId="1" xfId="0" applyFont="1" applyBorder="1"/>
    <xf numFmtId="37" fontId="4" fillId="0" borderId="1" xfId="2" applyFont="1" applyBorder="1"/>
    <xf numFmtId="10" fontId="5" fillId="0" borderId="1" xfId="1" applyNumberFormat="1" applyFont="1" applyBorder="1"/>
    <xf numFmtId="0" fontId="5" fillId="0" borderId="1" xfId="0" applyFont="1" applyBorder="1"/>
    <xf numFmtId="0" fontId="0" fillId="2" borderId="0" xfId="0" applyFill="1"/>
    <xf numFmtId="9" fontId="0" fillId="2" borderId="0" xfId="0" applyNumberFormat="1" applyFill="1"/>
    <xf numFmtId="10" fontId="0" fillId="2" borderId="0" xfId="0" applyNumberFormat="1" applyFill="1"/>
    <xf numFmtId="2" fontId="4" fillId="0" borderId="0" xfId="0" applyNumberFormat="1" applyFont="1"/>
    <xf numFmtId="39" fontId="4" fillId="0" borderId="0" xfId="0" applyNumberFormat="1" applyFont="1"/>
    <xf numFmtId="10" fontId="5" fillId="0" borderId="0" xfId="1" applyNumberFormat="1" applyFont="1" applyFill="1"/>
    <xf numFmtId="10" fontId="5" fillId="0" borderId="1" xfId="1" applyNumberFormat="1" applyFont="1" applyFill="1" applyBorder="1"/>
    <xf numFmtId="10" fontId="5" fillId="0" borderId="1" xfId="0" applyNumberFormat="1" applyFont="1" applyBorder="1"/>
    <xf numFmtId="37" fontId="10" fillId="0" borderId="1" xfId="2" applyFont="1" applyBorder="1"/>
    <xf numFmtId="37" fontId="10" fillId="0" borderId="0" xfId="2" applyFont="1"/>
    <xf numFmtId="0" fontId="1" fillId="3" borderId="0" xfId="0" applyFont="1" applyFill="1"/>
    <xf numFmtId="2" fontId="1" fillId="3" borderId="0" xfId="0" applyNumberFormat="1" applyFont="1" applyFill="1"/>
    <xf numFmtId="37" fontId="2" fillId="0" borderId="1" xfId="2" applyFont="1" applyBorder="1"/>
    <xf numFmtId="37" fontId="2" fillId="0" borderId="0" xfId="2" applyFont="1"/>
    <xf numFmtId="10" fontId="2" fillId="0" borderId="1" xfId="0" applyNumberFormat="1" applyFont="1" applyBorder="1"/>
    <xf numFmtId="0" fontId="0" fillId="4" borderId="0" xfId="0" applyFill="1"/>
    <xf numFmtId="0" fontId="7" fillId="4" borderId="0" xfId="0" applyFont="1" applyFill="1"/>
    <xf numFmtId="0" fontId="0" fillId="5" borderId="0" xfId="0" applyFill="1"/>
    <xf numFmtId="0" fontId="0" fillId="6" borderId="0" xfId="0" applyFill="1"/>
    <xf numFmtId="0" fontId="8" fillId="6" borderId="0" xfId="0" applyFont="1" applyFill="1" applyAlignment="1">
      <alignment vertical="center"/>
    </xf>
    <xf numFmtId="10" fontId="2" fillId="0" borderId="0" xfId="0" applyNumberFormat="1" applyFont="1"/>
    <xf numFmtId="2" fontId="2" fillId="0" borderId="1" xfId="0" applyNumberFormat="1" applyFont="1" applyBorder="1"/>
    <xf numFmtId="0" fontId="1" fillId="7" borderId="0" xfId="0" applyFont="1" applyFill="1"/>
    <xf numFmtId="0" fontId="0" fillId="7" borderId="0" xfId="0" applyFill="1"/>
    <xf numFmtId="0" fontId="11" fillId="7" borderId="0" xfId="0" applyFont="1" applyFill="1"/>
    <xf numFmtId="0" fontId="0" fillId="3" borderId="0" xfId="0" applyFill="1"/>
    <xf numFmtId="0" fontId="11" fillId="3" borderId="0" xfId="0" applyFont="1" applyFill="1"/>
    <xf numFmtId="2" fontId="0" fillId="0" borderId="0" xfId="0" applyNumberFormat="1"/>
    <xf numFmtId="0" fontId="9" fillId="4" borderId="0" xfId="0" applyFont="1" applyFill="1" applyAlignment="1">
      <alignment horizontal="left" vertical="center"/>
    </xf>
  </cellXfs>
  <cellStyles count="3">
    <cellStyle name="Account Basic" xfId="2" xr:uid="{08D7D3D4-4980-4DC9-800C-F68D4F37AC46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9193D"/>
      <color rgb="FF0E0553"/>
      <color rgb="FFECF5FF"/>
      <color rgb="FFA67E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353842</xdr:colOff>
      <xdr:row>0</xdr:row>
      <xdr:rowOff>257173</xdr:rowOff>
    </xdr:from>
    <xdr:to>
      <xdr:col>3</xdr:col>
      <xdr:colOff>368300</xdr:colOff>
      <xdr:row>3</xdr:row>
      <xdr:rowOff>485673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2CF909-0706-CC44-B90C-0549B3F09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7" y="257173"/>
          <a:ext cx="1503533" cy="14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1250949</xdr:colOff>
      <xdr:row>1</xdr:row>
      <xdr:rowOff>63102</xdr:rowOff>
    </xdr:from>
    <xdr:to>
      <xdr:col>6</xdr:col>
      <xdr:colOff>215900</xdr:colOff>
      <xdr:row>3</xdr:row>
      <xdr:rowOff>102393</xdr:rowOff>
    </xdr:to>
    <xdr:pic>
      <xdr:nvPicPr>
        <xdr:cNvPr id="4" name="Picture 3" descr="JD.com Logo, symbol, meaning, history, PNG, brand">
          <a:extLst>
            <a:ext uri="{FF2B5EF4-FFF2-40B4-BE49-F238E27FC236}">
              <a16:creationId xmlns:a16="http://schemas.microsoft.com/office/drawing/2014/main" id="{703787C2-455B-582B-246B-1D762FFAD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9299" y="247252"/>
          <a:ext cx="984251" cy="553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120649</xdr:colOff>
      <xdr:row>8</xdr:row>
      <xdr:rowOff>25400</xdr:rowOff>
    </xdr:from>
    <xdr:to>
      <xdr:col>11</xdr:col>
      <xdr:colOff>325157</xdr:colOff>
      <xdr:row>22</xdr:row>
      <xdr:rowOff>165100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F8F82F-C573-752A-2176-184803254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49" y="1708150"/>
          <a:ext cx="5690908" cy="2717800"/>
        </a:xfrm>
        <a:prstGeom prst="rect">
          <a:avLst/>
        </a:prstGeom>
        <a:ln w="12700">
          <a:solidFill>
            <a:srgbClr val="0E0553"/>
          </a:solidFill>
        </a:ln>
      </xdr:spPr>
    </xdr:pic>
    <xdr:clientData/>
  </xdr:twoCellAnchor>
  <xdr:twoCellAnchor editAs="oneCell">
    <xdr:from>
      <xdr:col>2</xdr:col>
      <xdr:colOff>139699</xdr:colOff>
      <xdr:row>28</xdr:row>
      <xdr:rowOff>57150</xdr:rowOff>
    </xdr:from>
    <xdr:to>
      <xdr:col>5</xdr:col>
      <xdr:colOff>194374</xdr:colOff>
      <xdr:row>38</xdr:row>
      <xdr:rowOff>120650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3BEF294-4CAB-14E6-B4DC-F490CB957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3899" y="5422900"/>
          <a:ext cx="1883475" cy="1905000"/>
        </a:xfrm>
        <a:prstGeom prst="rect">
          <a:avLst/>
        </a:prstGeom>
        <a:ln w="12700">
          <a:solidFill>
            <a:srgbClr val="09193D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371BB-5FB6-4ED8-ACE0-66E052CBFD0C}">
  <sheetPr>
    <tabColor theme="8" tint="0.39997558519241921"/>
  </sheetPr>
  <dimension ref="A1:M24"/>
  <sheetViews>
    <sheetView showGridLines="0" workbookViewId="0">
      <selection activeCell="I11" sqref="I11"/>
    </sheetView>
  </sheetViews>
  <sheetFormatPr defaultRowHeight="14.5" x14ac:dyDescent="0.35"/>
  <cols>
    <col min="1" max="1" width="5.6328125" customWidth="1"/>
    <col min="2" max="4" width="10.6328125" style="43" customWidth="1"/>
    <col min="5" max="16384" width="8.7265625" style="44"/>
  </cols>
  <sheetData>
    <row r="1" spans="2:13" customFormat="1" ht="20" customHeight="1" x14ac:dyDescent="0.35">
      <c r="B1" s="43"/>
      <c r="C1" s="43"/>
      <c r="D1" s="43"/>
    </row>
    <row r="2" spans="2:13" s="41" customFormat="1" ht="40" customHeight="1" x14ac:dyDescent="0.35">
      <c r="B2" s="43"/>
      <c r="C2" s="43"/>
      <c r="D2" s="43"/>
      <c r="E2" s="54" t="s">
        <v>41</v>
      </c>
      <c r="F2" s="54"/>
      <c r="G2" s="54"/>
      <c r="H2" s="54"/>
      <c r="I2" s="54"/>
      <c r="J2" s="54"/>
      <c r="K2" s="54"/>
      <c r="L2" s="54"/>
      <c r="M2" s="54"/>
    </row>
    <row r="3" spans="2:13" s="41" customFormat="1" ht="40" customHeight="1" x14ac:dyDescent="0.35">
      <c r="B3" s="43"/>
      <c r="C3" s="43"/>
      <c r="D3" s="43"/>
      <c r="E3" s="54"/>
      <c r="F3" s="54"/>
      <c r="G3" s="54"/>
      <c r="H3" s="54"/>
      <c r="I3" s="54"/>
      <c r="J3" s="54"/>
      <c r="K3" s="54"/>
      <c r="L3" s="54"/>
      <c r="M3" s="54"/>
    </row>
    <row r="4" spans="2:13" s="41" customFormat="1" ht="40" customHeight="1" x14ac:dyDescent="0.35">
      <c r="B4" s="43"/>
      <c r="C4" s="43"/>
      <c r="D4" s="43"/>
      <c r="E4" s="54"/>
      <c r="F4" s="54"/>
      <c r="G4" s="54"/>
      <c r="H4" s="54"/>
      <c r="I4" s="54"/>
      <c r="J4" s="54"/>
      <c r="K4" s="54"/>
      <c r="L4" s="54"/>
      <c r="M4" s="54"/>
    </row>
    <row r="24" spans="9:9" x14ac:dyDescent="0.35">
      <c r="I24" s="45"/>
    </row>
  </sheetData>
  <mergeCells count="1">
    <mergeCell ref="E2:M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5F132-65D4-4A8D-BBB2-74965D70DB42}">
  <sheetPr>
    <tabColor theme="7" tint="0.39997558519241921"/>
  </sheetPr>
  <dimension ref="B2:V70"/>
  <sheetViews>
    <sheetView showGridLines="0" tabSelected="1" workbookViewId="0">
      <selection activeCell="I22" sqref="I22"/>
    </sheetView>
  </sheetViews>
  <sheetFormatPr defaultRowHeight="14.5" x14ac:dyDescent="0.35"/>
  <cols>
    <col min="1" max="1" width="5.1796875" customWidth="1"/>
    <col min="2" max="2" width="2.6328125" customWidth="1"/>
    <col min="3" max="3" width="23.81640625" bestFit="1" customWidth="1"/>
    <col min="4" max="4" width="10.54296875" bestFit="1" customWidth="1"/>
    <col min="5" max="5" width="5.1796875" customWidth="1"/>
    <col min="6" max="6" width="28.90625" bestFit="1" customWidth="1"/>
    <col min="7" max="7" width="11.54296875" bestFit="1" customWidth="1"/>
    <col min="8" max="8" width="5.1796875" customWidth="1"/>
    <col min="9" max="9" width="19.90625" bestFit="1" customWidth="1"/>
    <col min="10" max="21" width="10.6328125" customWidth="1"/>
    <col min="22" max="22" width="5.1796875" customWidth="1"/>
  </cols>
  <sheetData>
    <row r="2" spans="2:22" ht="20" customHeight="1" x14ac:dyDescent="0.35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2:22" ht="20" customHeight="1" x14ac:dyDescent="0.55000000000000004">
      <c r="B3" s="42" t="s">
        <v>56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2:22" ht="20" customHeight="1" x14ac:dyDescent="0.3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6" spans="2:22" x14ac:dyDescent="0.35">
      <c r="C6" s="9" t="s">
        <v>57</v>
      </c>
    </row>
    <row r="8" spans="2:22" x14ac:dyDescent="0.35">
      <c r="C8" s="6" t="s">
        <v>31</v>
      </c>
      <c r="D8" s="1"/>
      <c r="F8" s="6" t="s">
        <v>51</v>
      </c>
      <c r="G8" s="1"/>
      <c r="I8" s="9" t="s">
        <v>40</v>
      </c>
    </row>
    <row r="9" spans="2:22" x14ac:dyDescent="0.35">
      <c r="C9" t="s">
        <v>26</v>
      </c>
      <c r="D9" s="26">
        <v>5</v>
      </c>
      <c r="F9" t="s">
        <v>28</v>
      </c>
      <c r="G9" s="39">
        <v>20015</v>
      </c>
      <c r="I9" s="10"/>
      <c r="J9" s="17" t="s">
        <v>1</v>
      </c>
      <c r="K9" s="17" t="s">
        <v>3</v>
      </c>
      <c r="L9" s="17"/>
      <c r="M9" s="17"/>
      <c r="N9" s="17"/>
      <c r="O9" s="17"/>
      <c r="P9" s="17" t="s">
        <v>2</v>
      </c>
      <c r="Q9" s="10"/>
      <c r="R9" s="11"/>
      <c r="S9" s="10"/>
      <c r="U9" s="10"/>
    </row>
    <row r="10" spans="2:22" x14ac:dyDescent="0.35">
      <c r="C10" t="s">
        <v>2</v>
      </c>
      <c r="D10" s="26">
        <v>5</v>
      </c>
      <c r="F10" t="s">
        <v>16</v>
      </c>
      <c r="G10" s="39">
        <v>8292</v>
      </c>
      <c r="I10" s="22" t="s">
        <v>43</v>
      </c>
      <c r="J10" s="25">
        <v>0</v>
      </c>
      <c r="K10" s="25">
        <v>1</v>
      </c>
      <c r="L10" s="25">
        <v>2</v>
      </c>
      <c r="M10" s="25">
        <v>3</v>
      </c>
      <c r="N10" s="25">
        <v>4</v>
      </c>
      <c r="O10" s="25">
        <v>5</v>
      </c>
      <c r="P10" s="25">
        <v>1</v>
      </c>
      <c r="Q10" s="25">
        <v>2</v>
      </c>
      <c r="R10" s="25">
        <v>3</v>
      </c>
      <c r="S10" s="25">
        <v>4</v>
      </c>
      <c r="T10" s="25">
        <v>5</v>
      </c>
      <c r="U10" s="22" t="s">
        <v>0</v>
      </c>
    </row>
    <row r="11" spans="2:22" x14ac:dyDescent="0.35">
      <c r="F11" t="s">
        <v>54</v>
      </c>
      <c r="G11" s="39">
        <v>15879</v>
      </c>
      <c r="I11" s="17" t="s">
        <v>21</v>
      </c>
      <c r="J11" s="35">
        <f>D36</f>
        <v>1084662</v>
      </c>
      <c r="K11" s="12">
        <f>J11*(1+K12)</f>
        <v>1147680.8622000001</v>
      </c>
      <c r="L11" s="12">
        <f t="shared" ref="L11:T11" si="0">K11*(1+L12)</f>
        <v>1214361.12029382</v>
      </c>
      <c r="M11" s="12">
        <f t="shared" si="0"/>
        <v>1284915.5013828911</v>
      </c>
      <c r="N11" s="12">
        <f t="shared" si="0"/>
        <v>1359569.0920132371</v>
      </c>
      <c r="O11" s="12">
        <f t="shared" si="0"/>
        <v>1438560.0562592063</v>
      </c>
      <c r="P11" s="12">
        <f>O11*(1+P12)</f>
        <v>1508530.2549098043</v>
      </c>
      <c r="Q11" s="12">
        <f>P11*(1+Q12)</f>
        <v>1569955.6716421335</v>
      </c>
      <c r="R11" s="12">
        <f t="shared" si="0"/>
        <v>1623472.5106957485</v>
      </c>
      <c r="S11" s="12">
        <f t="shared" si="0"/>
        <v>1669801.9432116819</v>
      </c>
      <c r="T11" s="12">
        <f t="shared" si="0"/>
        <v>1709693.9588459427</v>
      </c>
      <c r="U11" s="12">
        <f>T11*(1+U12)</f>
        <v>1743887.8380228616</v>
      </c>
    </row>
    <row r="12" spans="2:22" x14ac:dyDescent="0.35">
      <c r="C12" s="6" t="s">
        <v>13</v>
      </c>
      <c r="D12" s="1"/>
      <c r="I12" s="16" t="s">
        <v>12</v>
      </c>
      <c r="J12" s="18"/>
      <c r="K12" s="18">
        <f>$D$13</f>
        <v>5.8099999999999999E-2</v>
      </c>
      <c r="L12" s="18">
        <f>$D$13</f>
        <v>5.8099999999999999E-2</v>
      </c>
      <c r="M12" s="18">
        <f>$D$13</f>
        <v>5.8099999999999999E-2</v>
      </c>
      <c r="N12" s="18">
        <f>$D$13</f>
        <v>5.8099999999999999E-2</v>
      </c>
      <c r="O12" s="18">
        <f>$D$13</f>
        <v>5.8099999999999999E-2</v>
      </c>
      <c r="P12" s="18">
        <f t="shared" ref="P12:T13" si="1">($U12/$O12)^(1/($D$10+1))*O12</f>
        <v>4.8639052882190274E-2</v>
      </c>
      <c r="Q12" s="18">
        <f t="shared" si="1"/>
        <v>4.0718717130404508E-2</v>
      </c>
      <c r="R12" s="18">
        <f t="shared" si="1"/>
        <v>3.4088121098118623E-2</v>
      </c>
      <c r="S12" s="18">
        <f t="shared" si="1"/>
        <v>2.8537244832115279E-2</v>
      </c>
      <c r="T12" s="18">
        <f t="shared" si="1"/>
        <v>2.3890267822741243E-2</v>
      </c>
      <c r="U12" s="18">
        <f>D22</f>
        <v>0.02</v>
      </c>
    </row>
    <row r="13" spans="2:22" x14ac:dyDescent="0.35">
      <c r="C13" t="s">
        <v>12</v>
      </c>
      <c r="D13" s="28">
        <v>5.8099999999999999E-2</v>
      </c>
      <c r="F13" s="6" t="s">
        <v>38</v>
      </c>
      <c r="G13" s="6"/>
      <c r="I13" s="17" t="s">
        <v>22</v>
      </c>
      <c r="J13" s="13">
        <f>J14/J11</f>
        <v>3.8033046239289291E-2</v>
      </c>
      <c r="K13" s="11">
        <f>$D$15</f>
        <v>0.04</v>
      </c>
      <c r="L13" s="11">
        <f t="shared" ref="L13:O13" si="2">$D$15</f>
        <v>0.04</v>
      </c>
      <c r="M13" s="11">
        <f t="shared" si="2"/>
        <v>0.04</v>
      </c>
      <c r="N13" s="11">
        <f t="shared" si="2"/>
        <v>0.04</v>
      </c>
      <c r="O13" s="11">
        <f t="shared" si="2"/>
        <v>0.04</v>
      </c>
      <c r="P13" s="18">
        <f t="shared" si="1"/>
        <v>4.8037478207040109E-2</v>
      </c>
      <c r="Q13" s="18">
        <f t="shared" si="1"/>
        <v>5.7689982812296335E-2</v>
      </c>
      <c r="R13" s="18">
        <f t="shared" si="1"/>
        <v>6.9282032302755092E-2</v>
      </c>
      <c r="S13" s="18">
        <f t="shared" si="1"/>
        <v>8.320335292207616E-2</v>
      </c>
      <c r="T13" s="18">
        <f t="shared" si="1"/>
        <v>9.9921981318672512E-2</v>
      </c>
      <c r="U13" s="11">
        <f>D24</f>
        <v>0.12</v>
      </c>
    </row>
    <row r="14" spans="2:22" x14ac:dyDescent="0.35">
      <c r="C14" t="s">
        <v>7</v>
      </c>
      <c r="D14" s="2">
        <f>D33</f>
        <v>0.10644300000000001</v>
      </c>
      <c r="F14" t="s">
        <v>19</v>
      </c>
      <c r="G14" s="39">
        <v>68431</v>
      </c>
      <c r="I14" s="22" t="s">
        <v>23</v>
      </c>
      <c r="J14" s="23">
        <f>G28</f>
        <v>41253</v>
      </c>
      <c r="K14" s="23">
        <f>K11*K13</f>
        <v>45907.234488000002</v>
      </c>
      <c r="L14" s="23">
        <f t="shared" ref="L14:U14" si="3">L11*L13</f>
        <v>48574.444811752801</v>
      </c>
      <c r="M14" s="23">
        <f t="shared" si="3"/>
        <v>51396.620055315645</v>
      </c>
      <c r="N14" s="23">
        <f t="shared" si="3"/>
        <v>54382.763680529482</v>
      </c>
      <c r="O14" s="23">
        <f t="shared" si="3"/>
        <v>57542.40225036825</v>
      </c>
      <c r="P14" s="23">
        <f t="shared" si="3"/>
        <v>72465.989244890385</v>
      </c>
      <c r="Q14" s="23">
        <f t="shared" si="3"/>
        <v>90570.715713101832</v>
      </c>
      <c r="R14" s="23">
        <f t="shared" si="3"/>
        <v>112477.47492865776</v>
      </c>
      <c r="S14" s="23">
        <f t="shared" si="3"/>
        <v>138933.12039101013</v>
      </c>
      <c r="T14" s="23">
        <f t="shared" si="3"/>
        <v>170836.00781645154</v>
      </c>
      <c r="U14" s="23">
        <f t="shared" si="3"/>
        <v>209266.54056274338</v>
      </c>
    </row>
    <row r="15" spans="2:22" x14ac:dyDescent="0.35">
      <c r="C15" t="s">
        <v>22</v>
      </c>
      <c r="D15" s="28">
        <v>0.04</v>
      </c>
      <c r="F15" t="s">
        <v>20</v>
      </c>
      <c r="G15" s="39">
        <v>296380</v>
      </c>
      <c r="I15" s="17" t="s">
        <v>50</v>
      </c>
      <c r="J15" s="35">
        <f>G14</f>
        <v>68431</v>
      </c>
      <c r="K15" s="12">
        <f>J15*(1+K16)</f>
        <v>72406.841100000005</v>
      </c>
      <c r="L15" s="12">
        <f t="shared" ref="L15:T15" si="4">K15*(1+L16)</f>
        <v>76613.678567910014</v>
      </c>
      <c r="M15" s="12">
        <f t="shared" si="4"/>
        <v>81064.933292705595</v>
      </c>
      <c r="N15" s="12">
        <f t="shared" si="4"/>
        <v>85774.805917011792</v>
      </c>
      <c r="O15" s="12">
        <f t="shared" si="4"/>
        <v>90758.322140790187</v>
      </c>
      <c r="P15" s="12">
        <f t="shared" si="4"/>
        <v>94069.121263368739</v>
      </c>
      <c r="Q15" s="12">
        <f t="shared" si="4"/>
        <v>96941.901717940375</v>
      </c>
      <c r="R15" s="12">
        <f t="shared" si="4"/>
        <v>99420.327181872679</v>
      </c>
      <c r="S15" s="12">
        <f t="shared" si="4"/>
        <v>101548.21384543125</v>
      </c>
      <c r="T15" s="12">
        <f t="shared" si="4"/>
        <v>103367.72436469751</v>
      </c>
      <c r="U15" s="12">
        <f>T15*(1+U16)</f>
        <v>105435.07885199146</v>
      </c>
    </row>
    <row r="16" spans="2:22" x14ac:dyDescent="0.35">
      <c r="C16" t="s">
        <v>47</v>
      </c>
      <c r="D16" s="28">
        <v>0.02</v>
      </c>
      <c r="F16" s="1" t="s">
        <v>18</v>
      </c>
      <c r="G16" s="40">
        <v>0.25</v>
      </c>
      <c r="I16" s="16" t="s">
        <v>12</v>
      </c>
      <c r="J16" s="19"/>
      <c r="K16" s="21">
        <f>K12</f>
        <v>5.8099999999999999E-2</v>
      </c>
      <c r="L16" s="21">
        <f t="shared" ref="L16:O16" si="5">L12</f>
        <v>5.8099999999999999E-2</v>
      </c>
      <c r="M16" s="21">
        <f t="shared" si="5"/>
        <v>5.8099999999999999E-2</v>
      </c>
      <c r="N16" s="21">
        <f t="shared" si="5"/>
        <v>5.8099999999999999E-2</v>
      </c>
      <c r="O16" s="21">
        <f t="shared" si="5"/>
        <v>5.8099999999999999E-2</v>
      </c>
      <c r="P16" s="21">
        <f>P12*0.75</f>
        <v>3.6479289661642704E-2</v>
      </c>
      <c r="Q16" s="21">
        <f t="shared" ref="Q16:T16" si="6">Q12*0.75</f>
        <v>3.0539037847803381E-2</v>
      </c>
      <c r="R16" s="21">
        <f t="shared" si="6"/>
        <v>2.5566090823588968E-2</v>
      </c>
      <c r="S16" s="21">
        <f t="shared" si="6"/>
        <v>2.1402933624086459E-2</v>
      </c>
      <c r="T16" s="21">
        <f t="shared" si="6"/>
        <v>1.7917700867055932E-2</v>
      </c>
      <c r="U16" s="21">
        <f t="shared" ref="U16" si="7">U12</f>
        <v>0.02</v>
      </c>
    </row>
    <row r="17" spans="3:21" x14ac:dyDescent="0.35">
      <c r="C17" t="s">
        <v>48</v>
      </c>
      <c r="D17" s="28">
        <v>1.4999999999999999E-2</v>
      </c>
      <c r="F17" t="s">
        <v>30</v>
      </c>
      <c r="G17" s="3">
        <f>G14/(G14+G15)</f>
        <v>0.18757932189544724</v>
      </c>
      <c r="I17" s="17" t="s">
        <v>39</v>
      </c>
      <c r="J17" s="20">
        <v>4.7E-2</v>
      </c>
      <c r="K17" s="20">
        <v>4.7E-2</v>
      </c>
      <c r="L17" s="20">
        <v>4.7E-2</v>
      </c>
      <c r="M17" s="20">
        <v>4.7E-2</v>
      </c>
      <c r="N17" s="20">
        <v>4.7E-2</v>
      </c>
      <c r="O17" s="20">
        <v>4.7E-2</v>
      </c>
      <c r="P17" s="20">
        <v>4.7E-2</v>
      </c>
      <c r="Q17" s="20">
        <v>4.7E-2</v>
      </c>
      <c r="R17" s="20">
        <v>4.7E-2</v>
      </c>
      <c r="S17" s="20">
        <v>4.7E-2</v>
      </c>
      <c r="T17" s="20">
        <v>4.7E-2</v>
      </c>
      <c r="U17" s="20">
        <v>4.7E-2</v>
      </c>
    </row>
    <row r="18" spans="3:21" x14ac:dyDescent="0.35">
      <c r="I18" s="22" t="s">
        <v>24</v>
      </c>
      <c r="J18" s="34">
        <f t="shared" ref="J18:U18" si="8">J15*J17</f>
        <v>3216.2570000000001</v>
      </c>
      <c r="K18" s="34">
        <f t="shared" si="8"/>
        <v>3403.1215317000001</v>
      </c>
      <c r="L18" s="34">
        <f t="shared" si="8"/>
        <v>3600.8428926917709</v>
      </c>
      <c r="M18" s="34">
        <f t="shared" si="8"/>
        <v>3810.051864757163</v>
      </c>
      <c r="N18" s="34">
        <f t="shared" si="8"/>
        <v>4031.4158780995544</v>
      </c>
      <c r="O18" s="34">
        <f t="shared" si="8"/>
        <v>4265.6411406171392</v>
      </c>
      <c r="P18" s="34">
        <f t="shared" si="8"/>
        <v>4421.2486993783305</v>
      </c>
      <c r="Q18" s="34">
        <f t="shared" si="8"/>
        <v>4556.2693807431979</v>
      </c>
      <c r="R18" s="34">
        <f t="shared" si="8"/>
        <v>4672.7553775480155</v>
      </c>
      <c r="S18" s="34">
        <f t="shared" si="8"/>
        <v>4772.7660507352684</v>
      </c>
      <c r="T18" s="34">
        <f t="shared" si="8"/>
        <v>4858.2830451407826</v>
      </c>
      <c r="U18" s="34">
        <f t="shared" si="8"/>
        <v>4955.4487060435986</v>
      </c>
    </row>
    <row r="19" spans="3:21" x14ac:dyDescent="0.35">
      <c r="C19" s="6" t="s">
        <v>8</v>
      </c>
      <c r="D19" s="1"/>
      <c r="F19" s="6" t="s">
        <v>14</v>
      </c>
      <c r="G19" s="1"/>
      <c r="I19" s="17" t="s">
        <v>25</v>
      </c>
      <c r="J19" s="11">
        <f t="shared" ref="J19:O19" si="9">$G$16</f>
        <v>0.25</v>
      </c>
      <c r="K19" s="11">
        <f t="shared" si="9"/>
        <v>0.25</v>
      </c>
      <c r="L19" s="11">
        <f t="shared" si="9"/>
        <v>0.25</v>
      </c>
      <c r="M19" s="11">
        <f t="shared" si="9"/>
        <v>0.25</v>
      </c>
      <c r="N19" s="11">
        <f t="shared" si="9"/>
        <v>0.25</v>
      </c>
      <c r="O19" s="11">
        <f t="shared" si="9"/>
        <v>0.25</v>
      </c>
      <c r="P19" s="11">
        <f>($U19/$O19)^(1/($D$10+1))*O19</f>
        <v>0.24654979545454606</v>
      </c>
      <c r="Q19" s="11">
        <f>($U19/$O19)^(1/($D$10+1))*P19</f>
        <v>0.243147206554714</v>
      </c>
      <c r="R19" s="11">
        <f>($U19/$O19)^(1/($D$10+1))*Q19</f>
        <v>0.23979157616563598</v>
      </c>
      <c r="S19" s="11">
        <f>($U19/$O19)^(1/($D$10+1))*R19</f>
        <v>0.236482256221443</v>
      </c>
      <c r="T19" s="11">
        <f>($U19/$O19)^(1/($D$10+1))*S19</f>
        <v>0.23321860760010529</v>
      </c>
      <c r="U19" s="14">
        <f>D21</f>
        <v>0.23</v>
      </c>
    </row>
    <row r="20" spans="3:21" x14ac:dyDescent="0.35">
      <c r="C20" t="s">
        <v>9</v>
      </c>
      <c r="D20" s="26">
        <v>1.1100000000000001</v>
      </c>
      <c r="F20" t="s">
        <v>55</v>
      </c>
      <c r="G20" s="39">
        <v>3183.4340000000002</v>
      </c>
      <c r="I20" s="22" t="s">
        <v>17</v>
      </c>
      <c r="J20" s="23">
        <f t="shared" ref="J20:U20" si="10">(J14-J18)-J19*(J14-J18)</f>
        <v>28527.557250000002</v>
      </c>
      <c r="K20" s="23">
        <f t="shared" si="10"/>
        <v>31878.084717225</v>
      </c>
      <c r="L20" s="23">
        <f t="shared" si="10"/>
        <v>33730.201439295772</v>
      </c>
      <c r="M20" s="23">
        <f t="shared" si="10"/>
        <v>35689.926142918863</v>
      </c>
      <c r="N20" s="23">
        <f t="shared" si="10"/>
        <v>37763.510851822444</v>
      </c>
      <c r="O20" s="23">
        <f t="shared" si="10"/>
        <v>39957.570832313329</v>
      </c>
      <c r="P20" s="23">
        <f t="shared" si="10"/>
        <v>51268.3236822584</v>
      </c>
      <c r="Q20" s="23">
        <f t="shared" si="10"/>
        <v>65100.273983295272</v>
      </c>
      <c r="R20" s="23">
        <f t="shared" si="10"/>
        <v>81954.055931854789</v>
      </c>
      <c r="S20" s="23">
        <f t="shared" si="10"/>
        <v>102433.81105041842</v>
      </c>
      <c r="T20" s="23">
        <f t="shared" si="10"/>
        <v>127268.63090751215</v>
      </c>
      <c r="U20" s="23">
        <f t="shared" si="10"/>
        <v>157319.54072965882</v>
      </c>
    </row>
    <row r="21" spans="3:21" x14ac:dyDescent="0.35">
      <c r="C21" t="s">
        <v>10</v>
      </c>
      <c r="D21" s="27">
        <v>0.23</v>
      </c>
      <c r="F21" t="s">
        <v>58</v>
      </c>
      <c r="G21" s="53">
        <v>53.988</v>
      </c>
      <c r="I21" s="17" t="s">
        <v>66</v>
      </c>
      <c r="J21" s="15">
        <f>($G$9-$G$10)*(1-$G$17)</f>
        <v>9524.007609419672</v>
      </c>
      <c r="K21" s="15">
        <f t="shared" ref="K21:U21" si="11">K11*K22*(1-$G$17)</f>
        <v>18647.993286322835</v>
      </c>
      <c r="L21" s="15">
        <f t="shared" si="11"/>
        <v>19731.441696258193</v>
      </c>
      <c r="M21" s="15">
        <f t="shared" si="11"/>
        <v>20877.838458810795</v>
      </c>
      <c r="N21" s="15">
        <f t="shared" si="11"/>
        <v>22090.840873267702</v>
      </c>
      <c r="O21" s="15">
        <f t="shared" si="11"/>
        <v>23374.318728004557</v>
      </c>
      <c r="P21" s="15">
        <f t="shared" si="11"/>
        <v>25439.973699604576</v>
      </c>
      <c r="Q21" s="15">
        <f t="shared" si="11"/>
        <v>27479.048598900423</v>
      </c>
      <c r="R21" s="15">
        <f t="shared" si="11"/>
        <v>29492.453970435363</v>
      </c>
      <c r="S21" s="15">
        <f t="shared" si="11"/>
        <v>31483.47065893788</v>
      </c>
      <c r="T21" s="15">
        <f t="shared" si="11"/>
        <v>33457.053106605148</v>
      </c>
      <c r="U21" s="15">
        <f t="shared" si="11"/>
        <v>35419.263497620392</v>
      </c>
    </row>
    <row r="22" spans="3:21" x14ac:dyDescent="0.35">
      <c r="C22" t="s">
        <v>12</v>
      </c>
      <c r="D22" s="28">
        <v>0.02</v>
      </c>
      <c r="F22" s="1" t="s">
        <v>59</v>
      </c>
      <c r="G22" s="1">
        <v>0.79900000000000004</v>
      </c>
      <c r="I22" s="16" t="s">
        <v>46</v>
      </c>
      <c r="J22" s="19">
        <f>(G9-G10)/J11</f>
        <v>1.0807975203335233E-2</v>
      </c>
      <c r="K22" s="31">
        <f>$D$16</f>
        <v>0.02</v>
      </c>
      <c r="L22" s="31">
        <f t="shared" ref="L22:O22" si="12">$D$16</f>
        <v>0.02</v>
      </c>
      <c r="M22" s="31">
        <f t="shared" si="12"/>
        <v>0.02</v>
      </c>
      <c r="N22" s="31">
        <f t="shared" si="12"/>
        <v>0.02</v>
      </c>
      <c r="O22" s="31">
        <f t="shared" si="12"/>
        <v>0.02</v>
      </c>
      <c r="P22" s="18">
        <f>($U22/$O22)^(1/($D$10+1))*O22</f>
        <v>2.0757816311124271E-2</v>
      </c>
      <c r="Q22" s="18">
        <f>($U22/$O22)^(1/($D$10+1))*P22</f>
        <v>2.1544346900318839E-2</v>
      </c>
      <c r="R22" s="18">
        <f>($U22/$O22)^(1/($D$10+1))*Q22</f>
        <v>2.2360679774997901E-2</v>
      </c>
      <c r="S22" s="18">
        <f>($U22/$O22)^(1/($D$10+1))*R22</f>
        <v>2.3207944168063897E-2</v>
      </c>
      <c r="T22" s="18">
        <f>($U22/$O22)^(1/($D$10+1))*S22</f>
        <v>2.4087312099974906E-2</v>
      </c>
      <c r="U22" s="31">
        <f>D26</f>
        <v>2.5000000000000001E-2</v>
      </c>
    </row>
    <row r="23" spans="3:21" x14ac:dyDescent="0.35">
      <c r="C23" t="s">
        <v>7</v>
      </c>
      <c r="D23" s="2">
        <f>D30+D20*D31</f>
        <v>0.10644300000000001</v>
      </c>
      <c r="F23" t="s">
        <v>14</v>
      </c>
      <c r="G23" s="7">
        <f>SUM(G20:G22)</f>
        <v>3238.221</v>
      </c>
      <c r="I23" s="17" t="s">
        <v>15</v>
      </c>
      <c r="J23" s="15">
        <f>G11*(1-$G$17)</f>
        <v>12900.427947622193</v>
      </c>
      <c r="K23" s="15">
        <f t="shared" ref="K23:U23" si="13">K11*K24*(1-$G$17)</f>
        <v>13985.994964742129</v>
      </c>
      <c r="L23" s="15">
        <f t="shared" si="13"/>
        <v>14798.581272193645</v>
      </c>
      <c r="M23" s="15">
        <f t="shared" si="13"/>
        <v>15658.378844108094</v>
      </c>
      <c r="N23" s="15">
        <f t="shared" si="13"/>
        <v>16568.130654950775</v>
      </c>
      <c r="O23" s="15">
        <f t="shared" si="13"/>
        <v>17530.739046003418</v>
      </c>
      <c r="P23" s="15">
        <f t="shared" si="13"/>
        <v>20398.773132790331</v>
      </c>
      <c r="Q23" s="15">
        <f t="shared" si="13"/>
        <v>23556.741088694122</v>
      </c>
      <c r="R23" s="15">
        <f t="shared" si="13"/>
        <v>27030.280549904197</v>
      </c>
      <c r="S23" s="15">
        <f t="shared" si="13"/>
        <v>30849.517185547749</v>
      </c>
      <c r="T23" s="15">
        <f t="shared" si="13"/>
        <v>35049.318812870195</v>
      </c>
      <c r="U23" s="15">
        <f t="shared" si="13"/>
        <v>39669.57511733484</v>
      </c>
    </row>
    <row r="24" spans="3:21" x14ac:dyDescent="0.35">
      <c r="C24" t="s">
        <v>22</v>
      </c>
      <c r="D24" s="28">
        <v>0.12</v>
      </c>
      <c r="I24" s="25" t="s">
        <v>49</v>
      </c>
      <c r="J24" s="24">
        <f>J23/J11</f>
        <v>1.1893500415449414E-2</v>
      </c>
      <c r="K24" s="32">
        <f>$D$17</f>
        <v>1.4999999999999999E-2</v>
      </c>
      <c r="L24" s="32">
        <f t="shared" ref="L24:O24" si="14">$D$17</f>
        <v>1.4999999999999999E-2</v>
      </c>
      <c r="M24" s="32">
        <f t="shared" si="14"/>
        <v>1.4999999999999999E-2</v>
      </c>
      <c r="N24" s="32">
        <f t="shared" si="14"/>
        <v>1.4999999999999999E-2</v>
      </c>
      <c r="O24" s="32">
        <f t="shared" si="14"/>
        <v>1.4999999999999999E-2</v>
      </c>
      <c r="P24" s="33">
        <f>($U24/$O24)^(1/($D$10+1))*O24</f>
        <v>1.6644434882782142E-2</v>
      </c>
      <c r="Q24" s="33">
        <f>($U24/$O24)^(1/($D$10+1))*P24</f>
        <v>1.8469147504478336E-2</v>
      </c>
      <c r="R24" s="33">
        <f>($U24/$O24)^(1/($D$10+1))*Q24</f>
        <v>2.0493901531919202E-2</v>
      </c>
      <c r="S24" s="33">
        <f>($U24/$O24)^(1/($D$10+1))*R24</f>
        <v>2.2740627302811893E-2</v>
      </c>
      <c r="T24" s="33">
        <f>($U24/$O24)^(1/($D$10+1))*S24</f>
        <v>2.5233659355684685E-2</v>
      </c>
      <c r="U24" s="32">
        <f>D27</f>
        <v>2.8000000000000001E-2</v>
      </c>
    </row>
    <row r="25" spans="3:21" x14ac:dyDescent="0.35">
      <c r="C25" t="s">
        <v>30</v>
      </c>
      <c r="D25" s="28">
        <v>0.24410000000000001</v>
      </c>
      <c r="F25" s="6" t="s">
        <v>27</v>
      </c>
      <c r="G25" s="6"/>
      <c r="I25" s="17" t="s">
        <v>4</v>
      </c>
      <c r="J25" s="15">
        <f>J20-J21-J23</f>
        <v>6103.1216929581351</v>
      </c>
      <c r="K25" s="15">
        <f t="shared" ref="K25:U25" si="15">K20-K21-K23</f>
        <v>-755.90353383996444</v>
      </c>
      <c r="L25" s="15">
        <f t="shared" si="15"/>
        <v>-799.82152915606639</v>
      </c>
      <c r="M25" s="15">
        <f t="shared" si="15"/>
        <v>-846.29116000002614</v>
      </c>
      <c r="N25" s="15">
        <f t="shared" si="15"/>
        <v>-895.4606763960328</v>
      </c>
      <c r="O25" s="15">
        <f t="shared" si="15"/>
        <v>-947.48694169464579</v>
      </c>
      <c r="P25" s="15">
        <f t="shared" si="15"/>
        <v>5429.5768498634934</v>
      </c>
      <c r="Q25" s="15">
        <f t="shared" si="15"/>
        <v>14064.484295700728</v>
      </c>
      <c r="R25" s="15">
        <f t="shared" si="15"/>
        <v>25431.321411515226</v>
      </c>
      <c r="S25" s="15">
        <f t="shared" si="15"/>
        <v>40100.823205932786</v>
      </c>
      <c r="T25" s="15">
        <f t="shared" si="15"/>
        <v>58762.25898803681</v>
      </c>
      <c r="U25" s="15">
        <f t="shared" si="15"/>
        <v>82230.702114703599</v>
      </c>
    </row>
    <row r="26" spans="3:21" x14ac:dyDescent="0.35">
      <c r="C26" t="s">
        <v>47</v>
      </c>
      <c r="D26" s="28">
        <v>2.5000000000000001E-2</v>
      </c>
      <c r="F26" t="s">
        <v>23</v>
      </c>
      <c r="G26" s="39">
        <v>34531</v>
      </c>
      <c r="I26" s="17" t="s">
        <v>9</v>
      </c>
      <c r="J26" s="29">
        <f t="shared" ref="J26:O26" si="16">$D$32</f>
        <v>1.1100000000000001</v>
      </c>
      <c r="K26" s="29">
        <f t="shared" si="16"/>
        <v>1.1100000000000001</v>
      </c>
      <c r="L26" s="29">
        <f t="shared" si="16"/>
        <v>1.1100000000000001</v>
      </c>
      <c r="M26" s="29">
        <f t="shared" si="16"/>
        <v>1.1100000000000001</v>
      </c>
      <c r="N26" s="29">
        <f t="shared" si="16"/>
        <v>1.1100000000000001</v>
      </c>
      <c r="O26" s="29">
        <f t="shared" si="16"/>
        <v>1.1100000000000001</v>
      </c>
      <c r="P26" s="30">
        <f>($U26/$O26)^(1/($D$10+1))*O26</f>
        <v>1.1100000000000001</v>
      </c>
      <c r="Q26" s="30">
        <f>($U26/$O26)^(1/($D$10+1))*P26</f>
        <v>1.1100000000000001</v>
      </c>
      <c r="R26" s="30">
        <f>($U26/$O26)^(1/($D$10+1))*Q26</f>
        <v>1.1100000000000001</v>
      </c>
      <c r="S26" s="30">
        <f>($U26/$O26)^(1/($D$10+1))*R26</f>
        <v>1.1100000000000001</v>
      </c>
      <c r="T26" s="30">
        <f>($U26/$O26)^(1/($D$10+1))*S26</f>
        <v>1.1100000000000001</v>
      </c>
      <c r="U26" s="10">
        <f>D20</f>
        <v>1.1100000000000001</v>
      </c>
    </row>
    <row r="27" spans="3:21" x14ac:dyDescent="0.35">
      <c r="C27" t="s">
        <v>48</v>
      </c>
      <c r="D27" s="28">
        <v>2.8000000000000001E-2</v>
      </c>
      <c r="F27" s="1" t="s">
        <v>45</v>
      </c>
      <c r="G27" s="38">
        <v>6722</v>
      </c>
      <c r="I27" s="17" t="s">
        <v>7</v>
      </c>
      <c r="J27" s="11">
        <f t="shared" ref="J27:U27" si="17">J26*$D$31+$D$30</f>
        <v>0.10644300000000001</v>
      </c>
      <c r="K27" s="11">
        <f t="shared" si="17"/>
        <v>0.10644300000000001</v>
      </c>
      <c r="L27" s="11">
        <f t="shared" si="17"/>
        <v>0.10644300000000001</v>
      </c>
      <c r="M27" s="11">
        <f t="shared" si="17"/>
        <v>0.10644300000000001</v>
      </c>
      <c r="N27" s="11">
        <f t="shared" si="17"/>
        <v>0.10644300000000001</v>
      </c>
      <c r="O27" s="11">
        <f t="shared" si="17"/>
        <v>0.10644300000000001</v>
      </c>
      <c r="P27" s="11">
        <f t="shared" si="17"/>
        <v>0.10644300000000001</v>
      </c>
      <c r="Q27" s="11">
        <f t="shared" si="17"/>
        <v>0.10644300000000001</v>
      </c>
      <c r="R27" s="11">
        <f t="shared" si="17"/>
        <v>0.10644300000000001</v>
      </c>
      <c r="S27" s="11">
        <f t="shared" si="17"/>
        <v>0.10644300000000001</v>
      </c>
      <c r="T27" s="11">
        <f t="shared" si="17"/>
        <v>0.10644300000000001</v>
      </c>
      <c r="U27" s="11">
        <f t="shared" si="17"/>
        <v>0.10644300000000001</v>
      </c>
    </row>
    <row r="28" spans="3:21" x14ac:dyDescent="0.35">
      <c r="F28" t="s">
        <v>44</v>
      </c>
      <c r="G28" s="4">
        <f>G26+G27</f>
        <v>41253</v>
      </c>
      <c r="I28" s="17" t="s">
        <v>32</v>
      </c>
      <c r="J28" s="11">
        <v>0</v>
      </c>
      <c r="K28" s="11">
        <f>K27</f>
        <v>0.10644300000000001</v>
      </c>
      <c r="L28" s="11">
        <f>K28*(1+L27)</f>
        <v>0.11777311224900001</v>
      </c>
      <c r="M28" s="11">
        <f t="shared" ref="M28:T28" si="18">L28*(1+M27)</f>
        <v>0.13030923563612032</v>
      </c>
      <c r="N28" s="11">
        <f t="shared" si="18"/>
        <v>0.14417974160493588</v>
      </c>
      <c r="O28" s="11">
        <f t="shared" si="18"/>
        <v>0.15952666584059008</v>
      </c>
      <c r="P28" s="13">
        <f t="shared" si="18"/>
        <v>0.17650716273266001</v>
      </c>
      <c r="Q28" s="11">
        <f t="shared" si="18"/>
        <v>0.19529511465541255</v>
      </c>
      <c r="R28" s="11">
        <f t="shared" si="18"/>
        <v>0.21608291254467865</v>
      </c>
      <c r="S28" s="11">
        <f t="shared" si="18"/>
        <v>0.23908342600467189</v>
      </c>
      <c r="T28" s="11">
        <f t="shared" si="18"/>
        <v>0.26453218311888721</v>
      </c>
      <c r="U28" s="11">
        <f>T28*(1+U27)</f>
        <v>0.29268978228661091</v>
      </c>
    </row>
    <row r="29" spans="3:21" x14ac:dyDescent="0.35">
      <c r="C29" s="6" t="s">
        <v>7</v>
      </c>
      <c r="D29" s="1"/>
      <c r="I29" s="17" t="s">
        <v>11</v>
      </c>
      <c r="J29" s="12">
        <f>J25</f>
        <v>6103.1216929581351</v>
      </c>
      <c r="K29" s="12">
        <f t="shared" ref="K29:P29" si="19">K25/(1+K28)</f>
        <v>-683.18343903840002</v>
      </c>
      <c r="L29" s="12">
        <f t="shared" si="19"/>
        <v>-715.54908629605211</v>
      </c>
      <c r="M29" s="12">
        <f t="shared" si="19"/>
        <v>-748.72533402219494</v>
      </c>
      <c r="N29" s="12">
        <f t="shared" si="19"/>
        <v>-782.62238338530096</v>
      </c>
      <c r="O29" s="12">
        <f t="shared" si="19"/>
        <v>-817.13251588549917</v>
      </c>
      <c r="P29" s="12">
        <f t="shared" si="19"/>
        <v>4614.9968498723592</v>
      </c>
      <c r="Q29" s="12">
        <f t="shared" ref="Q29:U29" si="20">Q25/(1+Q28)</f>
        <v>11766.537086328952</v>
      </c>
      <c r="R29" s="12">
        <f t="shared" si="20"/>
        <v>20912.489723500563</v>
      </c>
      <c r="S29" s="12">
        <f t="shared" si="20"/>
        <v>32363.295613786693</v>
      </c>
      <c r="T29" s="12">
        <f t="shared" si="20"/>
        <v>46469.563821700045</v>
      </c>
      <c r="U29" s="12">
        <f t="shared" si="20"/>
        <v>63612.092585157981</v>
      </c>
    </row>
    <row r="30" spans="3:21" x14ac:dyDescent="0.35">
      <c r="C30" t="s">
        <v>5</v>
      </c>
      <c r="D30" s="46">
        <v>4.6170000000000003E-2</v>
      </c>
      <c r="F30" s="6" t="s">
        <v>53</v>
      </c>
      <c r="G30" s="8"/>
    </row>
    <row r="31" spans="3:21" x14ac:dyDescent="0.35">
      <c r="C31" t="s">
        <v>6</v>
      </c>
      <c r="D31" s="46">
        <v>5.4300000000000001E-2</v>
      </c>
      <c r="F31" t="s">
        <v>33</v>
      </c>
      <c r="G31" s="4">
        <f>SUM(K29:O29)</f>
        <v>-3747.2127586274473</v>
      </c>
    </row>
    <row r="32" spans="3:21" x14ac:dyDescent="0.35">
      <c r="C32" s="1" t="s">
        <v>9</v>
      </c>
      <c r="D32" s="47">
        <v>1.1100000000000001</v>
      </c>
      <c r="F32" t="s">
        <v>34</v>
      </c>
      <c r="G32" s="4">
        <f>SUM(P29:T29)</f>
        <v>116126.88309518862</v>
      </c>
    </row>
    <row r="33" spans="3:7" x14ac:dyDescent="0.35">
      <c r="C33" t="s">
        <v>7</v>
      </c>
      <c r="D33" s="2">
        <f>D30+D32*D31</f>
        <v>0.10644300000000001</v>
      </c>
      <c r="F33" s="1" t="s">
        <v>35</v>
      </c>
      <c r="G33" s="5">
        <f>U29</f>
        <v>63612.092585157981</v>
      </c>
    </row>
    <row r="34" spans="3:7" x14ac:dyDescent="0.35">
      <c r="F34" t="s">
        <v>36</v>
      </c>
      <c r="G34" s="7">
        <f>SUM(G31:G33)</f>
        <v>175991.76292171917</v>
      </c>
    </row>
    <row r="35" spans="3:7" x14ac:dyDescent="0.35">
      <c r="C35" s="6" t="s">
        <v>29</v>
      </c>
      <c r="D35" s="6"/>
      <c r="F35" s="36" t="s">
        <v>37</v>
      </c>
      <c r="G35" s="37">
        <f>G34/G23</f>
        <v>54.348286581341782</v>
      </c>
    </row>
    <row r="36" spans="3:7" x14ac:dyDescent="0.35">
      <c r="C36" t="s">
        <v>52</v>
      </c>
      <c r="D36" s="39">
        <v>1084662</v>
      </c>
    </row>
    <row r="65" spans="10:10" x14ac:dyDescent="0.35">
      <c r="J65" s="7"/>
    </row>
    <row r="66" spans="10:10" x14ac:dyDescent="0.35">
      <c r="J66" s="2"/>
    </row>
    <row r="70" spans="10:10" x14ac:dyDescent="0.35">
      <c r="J70" s="2"/>
    </row>
  </sheetData>
  <phoneticPr fontId="1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98CE-717B-4FD1-9918-B32D63F79B9A}">
  <sheetPr>
    <tabColor theme="7" tint="0.79998168889431442"/>
  </sheetPr>
  <dimension ref="B2:M40"/>
  <sheetViews>
    <sheetView showGridLines="0" workbookViewId="0">
      <selection activeCell="P13" sqref="P13"/>
    </sheetView>
  </sheetViews>
  <sheetFormatPr defaultRowHeight="14.5" x14ac:dyDescent="0.35"/>
  <cols>
    <col min="1" max="1" width="5.1796875" customWidth="1"/>
    <col min="2" max="2" width="3.1796875" customWidth="1"/>
  </cols>
  <sheetData>
    <row r="2" spans="2:13" ht="20" customHeight="1" x14ac:dyDescent="0.35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ht="20" customHeight="1" x14ac:dyDescent="0.55000000000000004">
      <c r="B3" s="42" t="s">
        <v>42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2:13" ht="20" customHeight="1" x14ac:dyDescent="0.3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6" spans="2:13" x14ac:dyDescent="0.35">
      <c r="C6" s="48"/>
      <c r="D6" s="49"/>
      <c r="E6" s="49"/>
      <c r="F6" s="49"/>
      <c r="G6" s="49"/>
      <c r="H6" s="49"/>
      <c r="I6" s="49"/>
      <c r="J6" s="49"/>
      <c r="K6" s="49"/>
      <c r="L6" s="49"/>
    </row>
    <row r="7" spans="2:13" x14ac:dyDescent="0.35">
      <c r="C7" s="48" t="s">
        <v>61</v>
      </c>
      <c r="D7" s="49"/>
      <c r="E7" s="49"/>
      <c r="F7" s="49"/>
      <c r="G7" s="49"/>
      <c r="H7" s="49"/>
      <c r="I7" s="49"/>
      <c r="J7" s="49"/>
      <c r="K7" s="49"/>
      <c r="L7" s="49"/>
    </row>
    <row r="8" spans="2:13" x14ac:dyDescent="0.35">
      <c r="C8" s="49" t="s">
        <v>60</v>
      </c>
      <c r="D8" s="49"/>
      <c r="E8" s="49"/>
      <c r="F8" s="49"/>
      <c r="G8" s="49"/>
      <c r="H8" s="49"/>
      <c r="I8" s="49"/>
      <c r="J8" s="49"/>
      <c r="K8" s="49"/>
      <c r="L8" s="49"/>
    </row>
    <row r="9" spans="2:13" x14ac:dyDescent="0.35">
      <c r="C9" s="49"/>
      <c r="D9" s="49"/>
      <c r="E9" s="49"/>
      <c r="F9" s="49"/>
      <c r="G9" s="49"/>
      <c r="H9" s="49"/>
      <c r="I9" s="49"/>
      <c r="J9" s="49"/>
      <c r="K9" s="49"/>
      <c r="L9" s="49"/>
    </row>
    <row r="10" spans="2:13" x14ac:dyDescent="0.35"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2:13" x14ac:dyDescent="0.35"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2:13" x14ac:dyDescent="0.35"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2:13" x14ac:dyDescent="0.35"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2:13" x14ac:dyDescent="0.35"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2:13" x14ac:dyDescent="0.35">
      <c r="C15" s="49"/>
      <c r="D15" s="49"/>
      <c r="E15" s="49"/>
      <c r="F15" s="49"/>
      <c r="G15" s="49"/>
      <c r="H15" s="49"/>
      <c r="I15" s="49"/>
      <c r="J15" s="49"/>
      <c r="K15" s="49"/>
      <c r="L15" s="49"/>
    </row>
    <row r="16" spans="2:13" x14ac:dyDescent="0.35">
      <c r="C16" s="49"/>
      <c r="D16" s="49"/>
      <c r="E16" s="49"/>
      <c r="F16" s="49"/>
      <c r="G16" s="49"/>
      <c r="H16" s="49"/>
      <c r="I16" s="49"/>
      <c r="J16" s="49"/>
      <c r="K16" s="49"/>
      <c r="L16" s="49"/>
    </row>
    <row r="17" spans="3:12" x14ac:dyDescent="0.35"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3:12" x14ac:dyDescent="0.35"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3:12" x14ac:dyDescent="0.35">
      <c r="C19" s="49"/>
      <c r="D19" s="49"/>
      <c r="E19" s="49"/>
      <c r="F19" s="49"/>
      <c r="G19" s="49"/>
      <c r="H19" s="49"/>
      <c r="I19" s="49"/>
      <c r="J19" s="49"/>
      <c r="K19" s="49"/>
      <c r="L19" s="49"/>
    </row>
    <row r="20" spans="3:12" x14ac:dyDescent="0.35"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3:12" x14ac:dyDescent="0.35">
      <c r="C21" s="49"/>
      <c r="D21" s="49"/>
      <c r="E21" s="49"/>
      <c r="F21" s="49"/>
      <c r="G21" s="49"/>
      <c r="H21" s="49"/>
      <c r="I21" s="49"/>
      <c r="J21" s="49"/>
      <c r="K21" s="49"/>
      <c r="L21" s="49"/>
    </row>
    <row r="22" spans="3:12" x14ac:dyDescent="0.35">
      <c r="C22" s="48"/>
      <c r="D22" s="49"/>
      <c r="E22" s="49"/>
      <c r="F22" s="49"/>
      <c r="G22" s="49"/>
      <c r="H22" s="49"/>
      <c r="I22" s="49"/>
      <c r="J22" s="49"/>
      <c r="K22" s="49"/>
      <c r="L22" s="49"/>
    </row>
    <row r="23" spans="3:12" x14ac:dyDescent="0.35"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3:12" x14ac:dyDescent="0.35">
      <c r="C24" s="50" t="s">
        <v>62</v>
      </c>
      <c r="D24" s="49"/>
      <c r="E24" s="49"/>
      <c r="F24" s="49"/>
      <c r="G24" s="49"/>
      <c r="H24" s="49"/>
      <c r="I24" s="49"/>
      <c r="J24" s="49"/>
      <c r="K24" s="49"/>
      <c r="L24" s="49"/>
    </row>
    <row r="26" spans="3:12" x14ac:dyDescent="0.35">
      <c r="C26" s="36" t="s">
        <v>63</v>
      </c>
      <c r="D26" s="51"/>
      <c r="E26" s="51"/>
      <c r="F26" s="51"/>
      <c r="G26" s="51"/>
    </row>
    <row r="27" spans="3:12" x14ac:dyDescent="0.35">
      <c r="C27" s="51" t="s">
        <v>64</v>
      </c>
      <c r="D27" s="51"/>
      <c r="E27" s="51"/>
      <c r="F27" s="51"/>
      <c r="G27" s="51"/>
    </row>
    <row r="28" spans="3:12" x14ac:dyDescent="0.35">
      <c r="C28" s="51" t="s">
        <v>65</v>
      </c>
      <c r="D28" s="51"/>
      <c r="E28" s="51"/>
      <c r="F28" s="51"/>
      <c r="G28" s="51"/>
    </row>
    <row r="29" spans="3:12" x14ac:dyDescent="0.35">
      <c r="C29" s="51"/>
      <c r="D29" s="51"/>
      <c r="E29" s="51"/>
      <c r="F29" s="51"/>
      <c r="G29" s="51"/>
    </row>
    <row r="30" spans="3:12" x14ac:dyDescent="0.35">
      <c r="C30" s="51"/>
      <c r="D30" s="51"/>
      <c r="E30" s="51"/>
      <c r="F30" s="51"/>
      <c r="G30" s="51"/>
    </row>
    <row r="31" spans="3:12" x14ac:dyDescent="0.35">
      <c r="C31" s="51"/>
      <c r="D31" s="51"/>
      <c r="E31" s="51"/>
      <c r="F31" s="51"/>
      <c r="G31" s="51"/>
    </row>
    <row r="32" spans="3:12" x14ac:dyDescent="0.35">
      <c r="C32" s="51"/>
      <c r="D32" s="51"/>
      <c r="E32" s="51"/>
      <c r="F32" s="51"/>
      <c r="G32" s="51"/>
    </row>
    <row r="33" spans="3:7" x14ac:dyDescent="0.35">
      <c r="C33" s="51"/>
      <c r="D33" s="51"/>
      <c r="E33" s="51"/>
      <c r="F33" s="51"/>
      <c r="G33" s="51"/>
    </row>
    <row r="34" spans="3:7" x14ac:dyDescent="0.35">
      <c r="C34" s="51"/>
      <c r="D34" s="51"/>
      <c r="E34" s="51"/>
      <c r="F34" s="51"/>
      <c r="G34" s="51"/>
    </row>
    <row r="35" spans="3:7" x14ac:dyDescent="0.35">
      <c r="C35" s="51"/>
      <c r="D35" s="51"/>
      <c r="E35" s="51"/>
      <c r="F35" s="51"/>
      <c r="G35" s="51"/>
    </row>
    <row r="36" spans="3:7" x14ac:dyDescent="0.35">
      <c r="C36" s="51"/>
      <c r="D36" s="51"/>
      <c r="E36" s="51"/>
      <c r="F36" s="51"/>
      <c r="G36" s="51"/>
    </row>
    <row r="37" spans="3:7" x14ac:dyDescent="0.35">
      <c r="C37" s="51"/>
      <c r="D37" s="51"/>
      <c r="E37" s="51"/>
      <c r="F37" s="51"/>
      <c r="G37" s="51"/>
    </row>
    <row r="38" spans="3:7" x14ac:dyDescent="0.35">
      <c r="C38" s="51"/>
      <c r="D38" s="51"/>
      <c r="E38" s="51"/>
      <c r="F38" s="51"/>
      <c r="G38" s="51"/>
    </row>
    <row r="39" spans="3:7" x14ac:dyDescent="0.35">
      <c r="C39" s="51"/>
      <c r="D39" s="51"/>
      <c r="E39" s="51"/>
      <c r="F39" s="51"/>
      <c r="G39" s="51"/>
    </row>
    <row r="40" spans="3:7" x14ac:dyDescent="0.35">
      <c r="C40" s="52" t="s">
        <v>62</v>
      </c>
      <c r="D40" s="51"/>
      <c r="E40" s="51"/>
      <c r="F40" s="51"/>
      <c r="G40" s="5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FDCF3E8F61D428177230DDB356BA4" ma:contentTypeVersion="8" ma:contentTypeDescription="Create a new document." ma:contentTypeScope="" ma:versionID="e0e28c3c32b7c6c1c8c14efb88943e79">
  <xsd:schema xmlns:xsd="http://www.w3.org/2001/XMLSchema" xmlns:xs="http://www.w3.org/2001/XMLSchema" xmlns:p="http://schemas.microsoft.com/office/2006/metadata/properties" xmlns:ns3="4fde199f-34e1-4a3f-8130-2eb912f930c1" xmlns:ns4="afec3cbe-67a0-46e3-bced-285230e6b7ab" targetNamespace="http://schemas.microsoft.com/office/2006/metadata/properties" ma:root="true" ma:fieldsID="f96f1d701405e6816c4bc943f6c102e8" ns3:_="" ns4:_="">
    <xsd:import namespace="4fde199f-34e1-4a3f-8130-2eb912f930c1"/>
    <xsd:import namespace="afec3cbe-67a0-46e3-bced-285230e6b7a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199f-34e1-4a3f-8130-2eb912f930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c3cbe-67a0-46e3-bced-285230e6b7a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fde199f-34e1-4a3f-8130-2eb912f930c1" xsi:nil="true"/>
  </documentManagement>
</p:properties>
</file>

<file path=customXml/itemProps1.xml><?xml version="1.0" encoding="utf-8"?>
<ds:datastoreItem xmlns:ds="http://schemas.openxmlformats.org/officeDocument/2006/customXml" ds:itemID="{F6B25846-FD65-40C0-9157-2682E15FA7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972653-BC4B-4077-B05F-337A94E93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de199f-34e1-4a3f-8130-2eb912f930c1"/>
    <ds:schemaRef ds:uri="afec3cbe-67a0-46e3-bced-285230e6b7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76B85E-068D-46EC-9723-E6806D1686F1}">
  <ds:schemaRefs>
    <ds:schemaRef ds:uri="http://purl.org/dc/elements/1.1/"/>
    <ds:schemaRef ds:uri="http://schemas.microsoft.com/office/2006/metadata/properties"/>
    <ds:schemaRef ds:uri="afec3cbe-67a0-46e3-bced-285230e6b7ab"/>
    <ds:schemaRef ds:uri="4fde199f-34e1-4a3f-8130-2eb912f930c1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Valuation</vt:lpstr>
      <vt:lpstr>Support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Brennen C. Curry</dc:creator>
  <cp:lastModifiedBy>Brennen C. Curry</cp:lastModifiedBy>
  <dcterms:created xsi:type="dcterms:W3CDTF">2024-04-09T02:03:20Z</dcterms:created>
  <dcterms:modified xsi:type="dcterms:W3CDTF">2024-06-08T17:39:44Z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0x010100A11FDCF3E8F61D428177230DDB356BA4</vt:lpwstr>
  </property>
</Properties>
</file>