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57fc1b5d840bea1/Asset_Management/Valuation_Models/"/>
    </mc:Choice>
  </mc:AlternateContent>
  <xr:revisionPtr revIDLastSave="134" documentId="8_{A8E5F1CC-DE2F-4261-86B5-D559AE398B30}" xr6:coauthVersionLast="47" xr6:coauthVersionMax="47" xr10:uidLastSave="{8C165EDA-4670-4813-88FA-D7364DA17C4F}"/>
  <bookViews>
    <workbookView xWindow="9375" yWindow="-16320" windowWidth="29040" windowHeight="15720" activeTab="1" xr2:uid="{9A01AF42-8690-439C-9073-E3F60472233E}"/>
  </bookViews>
  <sheets>
    <sheet name="Cover" sheetId="4" r:id="rId1"/>
    <sheet name="Valuation" sheetId="2" r:id="rId2"/>
    <sheet name="Support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" l="1"/>
  <c r="J22" i="2"/>
  <c r="G22" i="2"/>
  <c r="K23" i="2" l="1"/>
  <c r="J15" i="2"/>
  <c r="G27" i="2"/>
  <c r="J11" i="2"/>
  <c r="J18" i="2" l="1"/>
  <c r="L25" i="2"/>
  <c r="M25" i="2"/>
  <c r="N25" i="2"/>
  <c r="O25" i="2"/>
  <c r="K25" i="2"/>
  <c r="L23" i="2"/>
  <c r="M23" i="2"/>
  <c r="N23" i="2"/>
  <c r="O23" i="2"/>
  <c r="U25" i="2"/>
  <c r="U23" i="2"/>
  <c r="P25" i="2" l="1"/>
  <c r="Q25" i="2" s="1"/>
  <c r="R25" i="2" s="1"/>
  <c r="S25" i="2" s="1"/>
  <c r="T25" i="2" s="1"/>
  <c r="P23" i="2"/>
  <c r="Q23" i="2" s="1"/>
  <c r="R23" i="2" s="1"/>
  <c r="S23" i="2" s="1"/>
  <c r="T23" i="2" s="1"/>
  <c r="D23" i="2" l="1"/>
  <c r="L13" i="2" l="1"/>
  <c r="M13" i="2"/>
  <c r="N13" i="2"/>
  <c r="O13" i="2"/>
  <c r="K13" i="2"/>
  <c r="U12" i="2" l="1"/>
  <c r="U16" i="2" l="1"/>
  <c r="G17" i="2"/>
  <c r="J21" i="2" l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J24" i="2"/>
  <c r="J25" i="2" s="1"/>
  <c r="K27" i="2" l="1"/>
  <c r="K28" i="2" s="1"/>
  <c r="L27" i="2"/>
  <c r="L28" i="2" s="1"/>
  <c r="M27" i="2"/>
  <c r="M28" i="2" s="1"/>
  <c r="N27" i="2"/>
  <c r="N28" i="2" s="1"/>
  <c r="O27" i="2"/>
  <c r="J27" i="2"/>
  <c r="J28" i="2" s="1"/>
  <c r="U27" i="2"/>
  <c r="K19" i="2"/>
  <c r="L19" i="2"/>
  <c r="M19" i="2"/>
  <c r="N19" i="2"/>
  <c r="O19" i="2"/>
  <c r="J19" i="2"/>
  <c r="U19" i="2"/>
  <c r="K12" i="2"/>
  <c r="K16" i="2" s="1"/>
  <c r="L12" i="2"/>
  <c r="L16" i="2" s="1"/>
  <c r="M12" i="2"/>
  <c r="M16" i="2" s="1"/>
  <c r="N12" i="2"/>
  <c r="N16" i="2" s="1"/>
  <c r="O12" i="2"/>
  <c r="P12" i="2" s="1"/>
  <c r="U13" i="2"/>
  <c r="Q12" i="2" l="1"/>
  <c r="O16" i="2"/>
  <c r="P13" i="2"/>
  <c r="Q13" i="2" s="1"/>
  <c r="R13" i="2" s="1"/>
  <c r="S13" i="2" s="1"/>
  <c r="T13" i="2" s="1"/>
  <c r="U28" i="2"/>
  <c r="O28" i="2"/>
  <c r="P27" i="2"/>
  <c r="P19" i="2"/>
  <c r="K15" i="2"/>
  <c r="K18" i="2" s="1"/>
  <c r="K11" i="2"/>
  <c r="K22" i="2" s="1"/>
  <c r="P16" i="2"/>
  <c r="Q19" i="2" l="1"/>
  <c r="L11" i="2"/>
  <c r="L22" i="2" s="1"/>
  <c r="K24" i="2"/>
  <c r="Q27" i="2"/>
  <c r="P28" i="2"/>
  <c r="L15" i="2"/>
  <c r="L18" i="2" s="1"/>
  <c r="K14" i="2"/>
  <c r="K20" i="2" s="1"/>
  <c r="Q16" i="2"/>
  <c r="R19" i="2" l="1"/>
  <c r="M11" i="2"/>
  <c r="M14" i="2" s="1"/>
  <c r="L24" i="2"/>
  <c r="R27" i="2"/>
  <c r="Q28" i="2"/>
  <c r="M15" i="2"/>
  <c r="M18" i="2" s="1"/>
  <c r="R12" i="2"/>
  <c r="R16" i="2" s="1"/>
  <c r="L14" i="2"/>
  <c r="L20" i="2" s="1"/>
  <c r="D33" i="2"/>
  <c r="D14" i="2" s="1"/>
  <c r="M20" i="2" l="1"/>
  <c r="S19" i="2"/>
  <c r="N11" i="2"/>
  <c r="N14" i="2" s="1"/>
  <c r="M22" i="2"/>
  <c r="M24" i="2"/>
  <c r="S27" i="2"/>
  <c r="R28" i="2"/>
  <c r="N15" i="2"/>
  <c r="N18" i="2" s="1"/>
  <c r="S12" i="2"/>
  <c r="S16" i="2" s="1"/>
  <c r="K29" i="2"/>
  <c r="N20" i="2" l="1"/>
  <c r="T19" i="2"/>
  <c r="O11" i="2"/>
  <c r="N22" i="2"/>
  <c r="N24" i="2"/>
  <c r="T27" i="2"/>
  <c r="S28" i="2"/>
  <c r="O15" i="2"/>
  <c r="O18" i="2" s="1"/>
  <c r="T12" i="2"/>
  <c r="L29" i="2"/>
  <c r="O14" i="2" l="1"/>
  <c r="O20" i="2" s="1"/>
  <c r="P11" i="2"/>
  <c r="Q11" i="2" s="1"/>
  <c r="T16" i="2"/>
  <c r="O22" i="2"/>
  <c r="O24" i="2"/>
  <c r="T28" i="2"/>
  <c r="P15" i="2"/>
  <c r="P18" i="2" s="1"/>
  <c r="M29" i="2"/>
  <c r="P14" i="2"/>
  <c r="P20" i="2" l="1"/>
  <c r="P22" i="2"/>
  <c r="P24" i="2"/>
  <c r="Q14" i="2"/>
  <c r="Q15" i="2"/>
  <c r="Q18" i="2" s="1"/>
  <c r="N29" i="2"/>
  <c r="Q20" i="2" l="1"/>
  <c r="Q22" i="2"/>
  <c r="Q24" i="2"/>
  <c r="R11" i="2"/>
  <c r="R15" i="2"/>
  <c r="R18" i="2" s="1"/>
  <c r="O29" i="2"/>
  <c r="R22" i="2" l="1"/>
  <c r="R24" i="2"/>
  <c r="S11" i="2"/>
  <c r="T11" i="2" s="1"/>
  <c r="U11" i="2" s="1"/>
  <c r="U22" i="2" s="1"/>
  <c r="R14" i="2"/>
  <c r="S15" i="2"/>
  <c r="S18" i="2" s="1"/>
  <c r="P29" i="2"/>
  <c r="Q29" i="2" s="1"/>
  <c r="R29" i="2" s="1"/>
  <c r="S29" i="2" s="1"/>
  <c r="T29" i="2" s="1"/>
  <c r="U29" i="2" l="1"/>
  <c r="R20" i="2"/>
  <c r="S22" i="2"/>
  <c r="S24" i="2"/>
  <c r="S14" i="2"/>
  <c r="T15" i="2"/>
  <c r="U15" i="2" s="1"/>
  <c r="T18" i="2" l="1"/>
  <c r="S20" i="2"/>
  <c r="T22" i="2"/>
  <c r="T24" i="2"/>
  <c r="T14" i="2"/>
  <c r="T20" i="2" l="1"/>
  <c r="J14" i="2" l="1"/>
  <c r="J20" i="2" s="1"/>
  <c r="J13" i="2" l="1"/>
  <c r="T26" i="2"/>
  <c r="T30" i="2" s="1"/>
  <c r="N26" i="2"/>
  <c r="N30" i="2" s="1"/>
  <c r="S26" i="2"/>
  <c r="S30" i="2" s="1"/>
  <c r="Q26" i="2"/>
  <c r="Q30" i="2" s="1"/>
  <c r="P26" i="2"/>
  <c r="P30" i="2" s="1"/>
  <c r="K26" i="2"/>
  <c r="K30" i="2" s="1"/>
  <c r="O26" i="2"/>
  <c r="O30" i="2" s="1"/>
  <c r="L26" i="2"/>
  <c r="L30" i="2" s="1"/>
  <c r="R26" i="2"/>
  <c r="R30" i="2" s="1"/>
  <c r="M26" i="2"/>
  <c r="M30" i="2" s="1"/>
  <c r="U18" i="2" l="1"/>
  <c r="U24" i="2"/>
  <c r="U14" i="2"/>
  <c r="G30" i="2"/>
  <c r="G31" i="2"/>
  <c r="U20" i="2" l="1"/>
  <c r="U26" i="2" s="1"/>
  <c r="J26" i="2"/>
  <c r="J30" i="2" s="1"/>
  <c r="U30" i="2" l="1"/>
  <c r="G32" i="2" s="1"/>
  <c r="G33" i="2" s="1"/>
  <c r="G34" i="2"/>
</calcChain>
</file>

<file path=xl/sharedStrings.xml><?xml version="1.0" encoding="utf-8"?>
<sst xmlns="http://schemas.openxmlformats.org/spreadsheetml/2006/main" count="85" uniqueCount="68">
  <si>
    <t>Terminal</t>
  </si>
  <si>
    <t>Current</t>
  </si>
  <si>
    <t>Transition Period</t>
  </si>
  <si>
    <t>High-Growth Period</t>
  </si>
  <si>
    <t>FCFE</t>
  </si>
  <si>
    <t>Riskfree Rate</t>
  </si>
  <si>
    <t>ERP</t>
  </si>
  <si>
    <t>Cost of Equity</t>
  </si>
  <si>
    <t>Stable Period</t>
  </si>
  <si>
    <t>Beta</t>
  </si>
  <si>
    <t>Tax Rate</t>
  </si>
  <si>
    <t>PV</t>
  </si>
  <si>
    <t>Growth</t>
  </si>
  <si>
    <t>High Growth</t>
  </si>
  <si>
    <t>Shares</t>
  </si>
  <si>
    <t>Chg. Working Capitial (Equity)</t>
  </si>
  <si>
    <t>Depreciation</t>
  </si>
  <si>
    <t>Net Income</t>
  </si>
  <si>
    <t>Effective Tax Rate</t>
  </si>
  <si>
    <t>BV Debt Current</t>
  </si>
  <si>
    <t>BV Equity Current</t>
  </si>
  <si>
    <t>Revenues</t>
  </si>
  <si>
    <t>EBIT Margin</t>
  </si>
  <si>
    <t>EBIT</t>
  </si>
  <si>
    <t>Interest</t>
  </si>
  <si>
    <t>Taxes</t>
  </si>
  <si>
    <t>High Growth Period</t>
  </si>
  <si>
    <t>EBIT Adj.</t>
  </si>
  <si>
    <t>CapEx</t>
  </si>
  <si>
    <t>Current Financials</t>
  </si>
  <si>
    <t>Debt / DE</t>
  </si>
  <si>
    <t>Period Length</t>
  </si>
  <si>
    <t>Cumulated Discount</t>
  </si>
  <si>
    <t>High-Growth PV</t>
  </si>
  <si>
    <t>Transition PV</t>
  </si>
  <si>
    <t>Terminal PV</t>
  </si>
  <si>
    <t>Total Value</t>
  </si>
  <si>
    <t>Stock Value</t>
  </si>
  <si>
    <t>Debt Mix</t>
  </si>
  <si>
    <t>Debt Interest</t>
  </si>
  <si>
    <t>DCF Valuation</t>
  </si>
  <si>
    <t xml:space="preserve">   Curry Invest</t>
  </si>
  <si>
    <t xml:space="preserve">   Supporting Figures</t>
  </si>
  <si>
    <t>Year</t>
  </si>
  <si>
    <t>Normalized EBIT</t>
  </si>
  <si>
    <t>Non-Recurring Expenses</t>
  </si>
  <si>
    <t>Net Capex / Revenue Ratio</t>
  </si>
  <si>
    <t>Net CapEx / Revenues</t>
  </si>
  <si>
    <t>Non-Cash WC / Revenues</t>
  </si>
  <si>
    <t>WC / Revenue Ratio</t>
  </si>
  <si>
    <t>Interest Bearing Debt</t>
  </si>
  <si>
    <t>Cash Flow</t>
  </si>
  <si>
    <t>Revenue</t>
  </si>
  <si>
    <t>Final Value</t>
  </si>
  <si>
    <t>Change WC</t>
  </si>
  <si>
    <t>Output from curryinvest</t>
  </si>
  <si>
    <t>Settings: Period = 5 years, Interval = Monthly</t>
  </si>
  <si>
    <t>Note: Standard error too large for usable regression</t>
  </si>
  <si>
    <t>Output from Damodaran at nyu.edu</t>
  </si>
  <si>
    <t>Year 10</t>
  </si>
  <si>
    <t>Common</t>
  </si>
  <si>
    <t xml:space="preserve">   Wix.com Ltd. (WIX) FCFE 3 Stage Valuation</t>
  </si>
  <si>
    <t>June 5 2024</t>
  </si>
  <si>
    <t>Equity Risk Premium - WIX</t>
  </si>
  <si>
    <t>Regression Beta - WIX</t>
  </si>
  <si>
    <t>Debt / Capital</t>
  </si>
  <si>
    <t>RSUs</t>
  </si>
  <si>
    <t>Net CapEx (Equity)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</si>
</sst>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7"/>
      <color rgb="FFCE9178"/>
      <name val="Consolas"/>
      <family val="3"/>
    </font>
    <font>
      <b/>
      <sz val="48"/>
      <color theme="0"/>
      <name val="Aptos Narrow"/>
      <family val="2"/>
      <scheme val="minor"/>
    </font>
    <font>
      <sz val="8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9193D"/>
        <bgColor indexed="64"/>
      </patternFill>
    </fill>
    <fill>
      <patternFill patternType="solid">
        <fgColor rgb="FFA67EBC"/>
        <bgColor indexed="64"/>
      </patternFill>
    </fill>
    <fill>
      <patternFill patternType="solid">
        <fgColor rgb="FFECF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37" fontId="3" fillId="0" borderId="0"/>
  </cellStyleXfs>
  <cellXfs count="57">
    <xf numFmtId="0" fontId="0" fillId="0" borderId="0" xfId="0"/>
    <xf numFmtId="0" fontId="0" fillId="0" borderId="1" xfId="0" applyBorder="1"/>
    <xf numFmtId="10" fontId="0" fillId="0" borderId="0" xfId="0" applyNumberFormat="1"/>
    <xf numFmtId="10" fontId="0" fillId="0" borderId="0" xfId="1" applyNumberFormat="1" applyFont="1"/>
    <xf numFmtId="37" fontId="3" fillId="0" borderId="0" xfId="2"/>
    <xf numFmtId="37" fontId="3" fillId="0" borderId="1" xfId="2" applyBorder="1"/>
    <xf numFmtId="0" fontId="1" fillId="0" borderId="1" xfId="0" applyFont="1" applyBorder="1"/>
    <xf numFmtId="37" fontId="0" fillId="0" borderId="0" xfId="0" applyNumberFormat="1"/>
    <xf numFmtId="10" fontId="1" fillId="0" borderId="1" xfId="1" applyNumberFormat="1" applyFont="1" applyBorder="1"/>
    <xf numFmtId="0" fontId="1" fillId="0" borderId="0" xfId="0" applyFont="1"/>
    <xf numFmtId="0" fontId="4" fillId="0" borderId="0" xfId="0" applyFont="1"/>
    <xf numFmtId="10" fontId="4" fillId="0" borderId="0" xfId="0" applyNumberFormat="1" applyFont="1"/>
    <xf numFmtId="37" fontId="4" fillId="0" borderId="0" xfId="2" applyFont="1"/>
    <xf numFmtId="10" fontId="4" fillId="0" borderId="0" xfId="1" applyNumberFormat="1" applyFont="1"/>
    <xf numFmtId="9" fontId="4" fillId="0" borderId="0" xfId="0" applyNumberFormat="1" applyFont="1"/>
    <xf numFmtId="37" fontId="4" fillId="0" borderId="0" xfId="0" applyNumberFormat="1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10" fontId="5" fillId="0" borderId="0" xfId="1" applyNumberFormat="1" applyFont="1"/>
    <xf numFmtId="10" fontId="4" fillId="2" borderId="0" xfId="1" applyNumberFormat="1" applyFont="1" applyFill="1"/>
    <xf numFmtId="10" fontId="5" fillId="2" borderId="0" xfId="1" applyNumberFormat="1" applyFont="1" applyFill="1"/>
    <xf numFmtId="0" fontId="6" fillId="0" borderId="1" xfId="0" applyFont="1" applyBorder="1"/>
    <xf numFmtId="37" fontId="4" fillId="0" borderId="1" xfId="2" applyFont="1" applyBorder="1"/>
    <xf numFmtId="10" fontId="5" fillId="0" borderId="1" xfId="1" applyNumberFormat="1" applyFont="1" applyBorder="1"/>
    <xf numFmtId="0" fontId="5" fillId="0" borderId="1" xfId="0" applyFont="1" applyBorder="1"/>
    <xf numFmtId="0" fontId="0" fillId="2" borderId="0" xfId="0" applyFill="1"/>
    <xf numFmtId="10" fontId="0" fillId="2" borderId="0" xfId="0" applyNumberFormat="1" applyFill="1"/>
    <xf numFmtId="2" fontId="4" fillId="0" borderId="0" xfId="0" applyNumberFormat="1" applyFont="1"/>
    <xf numFmtId="39" fontId="4" fillId="0" borderId="0" xfId="0" applyNumberFormat="1" applyFont="1"/>
    <xf numFmtId="10" fontId="5" fillId="0" borderId="0" xfId="1" applyNumberFormat="1" applyFont="1" applyFill="1"/>
    <xf numFmtId="10" fontId="5" fillId="0" borderId="1" xfId="1" applyNumberFormat="1" applyFont="1" applyFill="1" applyBorder="1"/>
    <xf numFmtId="10" fontId="5" fillId="0" borderId="1" xfId="0" applyNumberFormat="1" applyFont="1" applyBorder="1"/>
    <xf numFmtId="37" fontId="10" fillId="0" borderId="1" xfId="2" applyFont="1" applyBorder="1"/>
    <xf numFmtId="37" fontId="10" fillId="0" borderId="0" xfId="2" applyFont="1"/>
    <xf numFmtId="0" fontId="1" fillId="3" borderId="0" xfId="0" applyFont="1" applyFill="1"/>
    <xf numFmtId="2" fontId="1" fillId="3" borderId="0" xfId="0" applyNumberFormat="1" applyFont="1" applyFill="1"/>
    <xf numFmtId="37" fontId="2" fillId="0" borderId="1" xfId="2" applyFont="1" applyBorder="1"/>
    <xf numFmtId="37" fontId="2" fillId="0" borderId="0" xfId="2" applyFont="1"/>
    <xf numFmtId="10" fontId="2" fillId="0" borderId="1" xfId="0" applyNumberFormat="1" applyFont="1" applyBorder="1"/>
    <xf numFmtId="0" fontId="0" fillId="4" borderId="0" xfId="0" applyFill="1"/>
    <xf numFmtId="0" fontId="7" fillId="4" borderId="0" xfId="0" applyFont="1" applyFill="1"/>
    <xf numFmtId="0" fontId="0" fillId="5" borderId="0" xfId="0" applyFill="1"/>
    <xf numFmtId="0" fontId="0" fillId="6" borderId="0" xfId="0" applyFill="1"/>
    <xf numFmtId="0" fontId="8" fillId="6" borderId="0" xfId="0" applyFont="1" applyFill="1" applyAlignment="1">
      <alignment vertical="center"/>
    </xf>
    <xf numFmtId="10" fontId="2" fillId="0" borderId="0" xfId="0" applyNumberFormat="1" applyFont="1"/>
    <xf numFmtId="2" fontId="2" fillId="0" borderId="1" xfId="0" applyNumberFormat="1" applyFont="1" applyBorder="1"/>
    <xf numFmtId="0" fontId="11" fillId="0" borderId="0" xfId="0" applyFont="1"/>
    <xf numFmtId="0" fontId="1" fillId="7" borderId="0" xfId="0" applyFont="1" applyFill="1"/>
    <xf numFmtId="0" fontId="0" fillId="7" borderId="0" xfId="0" applyFill="1"/>
    <xf numFmtId="0" fontId="11" fillId="7" borderId="0" xfId="0" applyFont="1" applyFill="1"/>
    <xf numFmtId="0" fontId="1" fillId="8" borderId="0" xfId="0" applyFont="1" applyFill="1"/>
    <xf numFmtId="0" fontId="0" fillId="8" borderId="0" xfId="0" applyFill="1"/>
    <xf numFmtId="0" fontId="11" fillId="8" borderId="0" xfId="0" applyFont="1" applyFill="1"/>
    <xf numFmtId="0" fontId="12" fillId="0" borderId="0" xfId="0" applyFont="1"/>
    <xf numFmtId="164" fontId="0" fillId="2" borderId="0" xfId="0" applyNumberFormat="1" applyFill="1"/>
    <xf numFmtId="0" fontId="9" fillId="4" borderId="0" xfId="0" applyFont="1" applyFill="1" applyAlignment="1">
      <alignment horizontal="left" vertical="center"/>
    </xf>
  </cellXfs>
  <cellStyles count="3">
    <cellStyle name="Account Basic" xfId="2" xr:uid="{08D7D3D4-4980-4DC9-800C-F68D4F37AC46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9193D"/>
      <color rgb="FF0E0553"/>
      <color rgb="FFECF5FF"/>
      <color rgb="FFA67E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353842</xdr:colOff>
      <xdr:row>0</xdr:row>
      <xdr:rowOff>257173</xdr:rowOff>
    </xdr:from>
    <xdr:to>
      <xdr:col>3</xdr:col>
      <xdr:colOff>368300</xdr:colOff>
      <xdr:row>3</xdr:row>
      <xdr:rowOff>485673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2CF909-0706-CC44-B90C-0549B3F09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7" y="257173"/>
          <a:ext cx="1503533" cy="14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1651705</xdr:colOff>
      <xdr:row>0</xdr:row>
      <xdr:rowOff>177800</xdr:rowOff>
    </xdr:from>
    <xdr:to>
      <xdr:col>7</xdr:col>
      <xdr:colOff>203199</xdr:colOff>
      <xdr:row>4</xdr:row>
      <xdr:rowOff>6350</xdr:rowOff>
    </xdr:to>
    <xdr:pic>
      <xdr:nvPicPr>
        <xdr:cNvPr id="5" name="Picture 4" descr="WIX Logo, symbol, meaning, history, PNG, brand">
          <a:extLst>
            <a:ext uri="{FF2B5EF4-FFF2-40B4-BE49-F238E27FC236}">
              <a16:creationId xmlns:a16="http://schemas.microsoft.com/office/drawing/2014/main" id="{6B763027-308A-9B47-AA97-6521713B7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0055" y="177800"/>
          <a:ext cx="1377244" cy="77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95249</xdr:colOff>
      <xdr:row>6</xdr:row>
      <xdr:rowOff>101599</xdr:rowOff>
    </xdr:from>
    <xdr:to>
      <xdr:col>9</xdr:col>
      <xdr:colOff>508000</xdr:colOff>
      <xdr:row>18</xdr:row>
      <xdr:rowOff>100968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F5A4AF-1979-ADB1-3BEA-4068CE7A2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449" y="1416049"/>
          <a:ext cx="4679951" cy="2209169"/>
        </a:xfrm>
        <a:prstGeom prst="rect">
          <a:avLst/>
        </a:prstGeom>
      </xdr:spPr>
    </xdr:pic>
    <xdr:clientData/>
  </xdr:twoCellAnchor>
  <xdr:twoCellAnchor editAs="oneCell">
    <xdr:from>
      <xdr:col>2</xdr:col>
      <xdr:colOff>146050</xdr:colOff>
      <xdr:row>24</xdr:row>
      <xdr:rowOff>95250</xdr:rowOff>
    </xdr:from>
    <xdr:to>
      <xdr:col>5</xdr:col>
      <xdr:colOff>19567</xdr:colOff>
      <xdr:row>33</xdr:row>
      <xdr:rowOff>120650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0D9546-E981-FF9A-67D3-A6B246F68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250" y="4724400"/>
          <a:ext cx="1702317" cy="168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71BB-5FB6-4ED8-ACE0-66E052CBFD0C}">
  <sheetPr>
    <tabColor theme="8" tint="0.39997558519241921"/>
  </sheetPr>
  <dimension ref="A1:M24"/>
  <sheetViews>
    <sheetView showGridLines="0" workbookViewId="0">
      <selection activeCell="A14" sqref="A14"/>
    </sheetView>
  </sheetViews>
  <sheetFormatPr defaultRowHeight="14.5" x14ac:dyDescent="0.35"/>
  <cols>
    <col min="1" max="1" width="5.6328125" customWidth="1"/>
    <col min="2" max="4" width="10.6328125" style="42" customWidth="1"/>
    <col min="5" max="16384" width="8.7265625" style="43"/>
  </cols>
  <sheetData>
    <row r="1" spans="2:13" customFormat="1" ht="20" customHeight="1" x14ac:dyDescent="0.35">
      <c r="B1" s="42"/>
      <c r="C1" s="42"/>
      <c r="D1" s="42"/>
    </row>
    <row r="2" spans="2:13" s="40" customFormat="1" ht="40" customHeight="1" x14ac:dyDescent="0.35">
      <c r="B2" s="42"/>
      <c r="C2" s="42"/>
      <c r="D2" s="42"/>
      <c r="E2" s="56" t="s">
        <v>41</v>
      </c>
      <c r="F2" s="56"/>
      <c r="G2" s="56"/>
      <c r="H2" s="56"/>
      <c r="I2" s="56"/>
      <c r="J2" s="56"/>
      <c r="K2" s="56"/>
      <c r="L2" s="56"/>
      <c r="M2" s="56"/>
    </row>
    <row r="3" spans="2:13" s="40" customFormat="1" ht="40" customHeight="1" x14ac:dyDescent="0.35">
      <c r="B3" s="42"/>
      <c r="C3" s="42"/>
      <c r="D3" s="42"/>
      <c r="E3" s="56"/>
      <c r="F3" s="56"/>
      <c r="G3" s="56"/>
      <c r="H3" s="56"/>
      <c r="I3" s="56"/>
      <c r="J3" s="56"/>
      <c r="K3" s="56"/>
      <c r="L3" s="56"/>
      <c r="M3" s="56"/>
    </row>
    <row r="4" spans="2:13" s="40" customFormat="1" ht="40" customHeight="1" x14ac:dyDescent="0.35">
      <c r="B4" s="42"/>
      <c r="C4" s="42"/>
      <c r="D4" s="42"/>
      <c r="E4" s="56"/>
      <c r="F4" s="56"/>
      <c r="G4" s="56"/>
      <c r="H4" s="56"/>
      <c r="I4" s="56"/>
      <c r="J4" s="56"/>
      <c r="K4" s="56"/>
      <c r="L4" s="56"/>
      <c r="M4" s="56"/>
    </row>
    <row r="24" spans="9:9" x14ac:dyDescent="0.35">
      <c r="I24" s="44"/>
    </row>
  </sheetData>
  <mergeCells count="1">
    <mergeCell ref="E2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F132-65D4-4A8D-BBB2-74965D70DB42}">
  <sheetPr>
    <tabColor theme="7" tint="0.39997558519241921"/>
  </sheetPr>
  <dimension ref="B2:V70"/>
  <sheetViews>
    <sheetView showGridLines="0" tabSelected="1" workbookViewId="0">
      <selection activeCell="D17" sqref="D17"/>
    </sheetView>
  </sheetViews>
  <sheetFormatPr defaultRowHeight="14.5" x14ac:dyDescent="0.35"/>
  <cols>
    <col min="1" max="1" width="5.1796875" customWidth="1"/>
    <col min="2" max="2" width="2.6328125" customWidth="1"/>
    <col min="3" max="3" width="23.81640625" bestFit="1" customWidth="1"/>
    <col min="4" max="4" width="10.54296875" bestFit="1" customWidth="1"/>
    <col min="5" max="5" width="5.1796875" customWidth="1"/>
    <col min="6" max="6" width="28.90625" bestFit="1" customWidth="1"/>
    <col min="7" max="7" width="11.54296875" bestFit="1" customWidth="1"/>
    <col min="8" max="8" width="5.1796875" customWidth="1"/>
    <col min="9" max="9" width="19.90625" bestFit="1" customWidth="1"/>
    <col min="10" max="21" width="10.6328125" customWidth="1"/>
    <col min="22" max="22" width="5.1796875" customWidth="1"/>
  </cols>
  <sheetData>
    <row r="2" spans="2:22" ht="20" customHeight="1" x14ac:dyDescent="0.3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2:22" ht="20" customHeight="1" x14ac:dyDescent="0.55000000000000004">
      <c r="B3" s="41" t="s">
        <v>61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2:22" ht="20" customHeight="1" x14ac:dyDescent="0.3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</row>
    <row r="6" spans="2:22" x14ac:dyDescent="0.35">
      <c r="C6" s="9" t="s">
        <v>62</v>
      </c>
    </row>
    <row r="8" spans="2:22" x14ac:dyDescent="0.35">
      <c r="C8" s="6" t="s">
        <v>31</v>
      </c>
      <c r="D8" s="1"/>
      <c r="F8" s="6" t="s">
        <v>51</v>
      </c>
      <c r="G8" s="1"/>
      <c r="I8" s="9" t="s">
        <v>40</v>
      </c>
    </row>
    <row r="9" spans="2:22" x14ac:dyDescent="0.35">
      <c r="C9" t="s">
        <v>26</v>
      </c>
      <c r="D9" s="26">
        <v>5</v>
      </c>
      <c r="F9" t="s">
        <v>28</v>
      </c>
      <c r="G9" s="38">
        <v>53242</v>
      </c>
      <c r="I9" s="10"/>
      <c r="J9" s="17" t="s">
        <v>1</v>
      </c>
      <c r="K9" s="17" t="s">
        <v>3</v>
      </c>
      <c r="L9" s="17"/>
      <c r="M9" s="17"/>
      <c r="N9" s="17"/>
      <c r="O9" s="17"/>
      <c r="P9" s="17" t="s">
        <v>2</v>
      </c>
      <c r="Q9" s="10"/>
      <c r="R9" s="11"/>
      <c r="S9" s="10"/>
      <c r="T9" s="54" t="s">
        <v>59</v>
      </c>
      <c r="U9" s="10"/>
    </row>
    <row r="10" spans="2:22" x14ac:dyDescent="0.35">
      <c r="C10" t="s">
        <v>2</v>
      </c>
      <c r="D10" s="26">
        <v>5</v>
      </c>
      <c r="F10" t="s">
        <v>16</v>
      </c>
      <c r="G10" s="38">
        <v>27961</v>
      </c>
      <c r="I10" s="22" t="s">
        <v>43</v>
      </c>
      <c r="J10" s="25">
        <v>0</v>
      </c>
      <c r="K10" s="25">
        <v>1</v>
      </c>
      <c r="L10" s="25">
        <v>2</v>
      </c>
      <c r="M10" s="25">
        <v>3</v>
      </c>
      <c r="N10" s="25">
        <v>4</v>
      </c>
      <c r="O10" s="25">
        <v>5</v>
      </c>
      <c r="P10" s="25">
        <v>1</v>
      </c>
      <c r="Q10" s="25">
        <v>2</v>
      </c>
      <c r="R10" s="25">
        <v>3</v>
      </c>
      <c r="S10" s="25">
        <v>4</v>
      </c>
      <c r="T10" s="25">
        <v>5</v>
      </c>
      <c r="U10" s="22" t="s">
        <v>0</v>
      </c>
    </row>
    <row r="11" spans="2:22" x14ac:dyDescent="0.35">
      <c r="F11" t="s">
        <v>54</v>
      </c>
      <c r="G11" s="38">
        <v>3637</v>
      </c>
      <c r="I11" s="17" t="s">
        <v>21</v>
      </c>
      <c r="J11" s="34">
        <f>D36</f>
        <v>1607365</v>
      </c>
      <c r="K11" s="12">
        <f>J11*(1+K12)</f>
        <v>1862936.0350000001</v>
      </c>
      <c r="L11" s="12">
        <f t="shared" ref="L11:T11" si="0">K11*(1+L12)</f>
        <v>2159142.8645650004</v>
      </c>
      <c r="M11" s="12">
        <f t="shared" si="0"/>
        <v>2502446.5800308357</v>
      </c>
      <c r="N11" s="12">
        <f t="shared" si="0"/>
        <v>2900335.5862557385</v>
      </c>
      <c r="O11" s="12">
        <f t="shared" si="0"/>
        <v>3361488.9444704009</v>
      </c>
      <c r="P11" s="12">
        <f>O11*(1+P12)</f>
        <v>3782532.0467660222</v>
      </c>
      <c r="Q11" s="12">
        <f>P11*(1+Q12)</f>
        <v>4155760.917927098</v>
      </c>
      <c r="R11" s="12">
        <f t="shared" si="0"/>
        <v>4478789.4731535893</v>
      </c>
      <c r="S11" s="12">
        <f t="shared" si="0"/>
        <v>4753040.8108838312</v>
      </c>
      <c r="T11" s="12">
        <f t="shared" si="0"/>
        <v>4982316.1764174299</v>
      </c>
      <c r="U11" s="12">
        <f>(T11*(1+U12))/($U$28-U12)</f>
        <v>74696768.190987468</v>
      </c>
    </row>
    <row r="12" spans="2:22" x14ac:dyDescent="0.35">
      <c r="C12" s="6" t="s">
        <v>13</v>
      </c>
      <c r="D12" s="1"/>
      <c r="I12" s="16" t="s">
        <v>12</v>
      </c>
      <c r="J12" s="18"/>
      <c r="K12" s="18">
        <f>$D$13</f>
        <v>0.159</v>
      </c>
      <c r="L12" s="18">
        <f>$D$13</f>
        <v>0.159</v>
      </c>
      <c r="M12" s="18">
        <f>$D$13</f>
        <v>0.159</v>
      </c>
      <c r="N12" s="18">
        <f>$D$13</f>
        <v>0.159</v>
      </c>
      <c r="O12" s="18">
        <f>$D$13</f>
        <v>0.159</v>
      </c>
      <c r="P12" s="18">
        <f t="shared" ref="P12:T13" si="1">($U12/$O12)^(1/($D$10+1))*O12</f>
        <v>0.12525494185790226</v>
      </c>
      <c r="Q12" s="18">
        <f t="shared" si="1"/>
        <v>9.8671701005197954E-2</v>
      </c>
      <c r="R12" s="18">
        <f t="shared" si="1"/>
        <v>7.7730302971235121E-2</v>
      </c>
      <c r="S12" s="18">
        <f t="shared" si="1"/>
        <v>6.1233362133705546E-2</v>
      </c>
      <c r="T12" s="18">
        <f t="shared" si="1"/>
        <v>4.8237617696988436E-2</v>
      </c>
      <c r="U12" s="18">
        <f>D22</f>
        <v>3.7999999999999999E-2</v>
      </c>
    </row>
    <row r="13" spans="2:22" x14ac:dyDescent="0.35">
      <c r="C13" t="s">
        <v>12</v>
      </c>
      <c r="D13" s="27">
        <v>0.159</v>
      </c>
      <c r="F13" s="6" t="s">
        <v>38</v>
      </c>
      <c r="G13" s="6"/>
      <c r="I13" s="17" t="s">
        <v>22</v>
      </c>
      <c r="J13" s="13">
        <f>J14/J11</f>
        <v>4.6369679568735167E-2</v>
      </c>
      <c r="K13" s="11">
        <f>$D$15</f>
        <v>0.08</v>
      </c>
      <c r="L13" s="11">
        <f t="shared" ref="L13:O13" si="2">$D$15</f>
        <v>0.08</v>
      </c>
      <c r="M13" s="11">
        <f t="shared" si="2"/>
        <v>0.08</v>
      </c>
      <c r="N13" s="11">
        <f t="shared" si="2"/>
        <v>0.08</v>
      </c>
      <c r="O13" s="11">
        <f t="shared" si="2"/>
        <v>0.08</v>
      </c>
      <c r="P13" s="18">
        <f t="shared" si="1"/>
        <v>9.9715314867137389E-2</v>
      </c>
      <c r="Q13" s="18">
        <f t="shared" si="1"/>
        <v>0.12428930023815438</v>
      </c>
      <c r="R13" s="18">
        <f t="shared" si="1"/>
        <v>0.1549193338482967</v>
      </c>
      <c r="S13" s="18">
        <f t="shared" si="1"/>
        <v>0.19309787692112601</v>
      </c>
      <c r="T13" s="18">
        <f t="shared" si="1"/>
        <v>0.24068519496707277</v>
      </c>
      <c r="U13" s="11">
        <f>D24</f>
        <v>0.3</v>
      </c>
    </row>
    <row r="14" spans="2:22" x14ac:dyDescent="0.35">
      <c r="C14" t="s">
        <v>7</v>
      </c>
      <c r="D14" s="2">
        <f>D33</f>
        <v>0.10973228</v>
      </c>
      <c r="F14" t="s">
        <v>19</v>
      </c>
      <c r="G14" s="38">
        <v>994061</v>
      </c>
      <c r="I14" s="22" t="s">
        <v>23</v>
      </c>
      <c r="J14" s="23">
        <f>G27</f>
        <v>74533</v>
      </c>
      <c r="K14" s="23">
        <f>K11*K13</f>
        <v>149034.88280000002</v>
      </c>
      <c r="L14" s="23">
        <f t="shared" ref="L14:U14" si="3">L11*L13</f>
        <v>172731.42916520004</v>
      </c>
      <c r="M14" s="23">
        <f t="shared" si="3"/>
        <v>200195.72640246685</v>
      </c>
      <c r="N14" s="23">
        <f t="shared" si="3"/>
        <v>232026.84690045909</v>
      </c>
      <c r="O14" s="23">
        <f t="shared" si="3"/>
        <v>268919.11555763206</v>
      </c>
      <c r="P14" s="23">
        <f t="shared" si="3"/>
        <v>377176.37403831154</v>
      </c>
      <c r="Q14" s="23">
        <f t="shared" si="3"/>
        <v>516516.61644622911</v>
      </c>
      <c r="R14" s="23">
        <f t="shared" si="3"/>
        <v>693851.08162771782</v>
      </c>
      <c r="S14" s="23">
        <f t="shared" si="3"/>
        <v>917802.08950113505</v>
      </c>
      <c r="T14" s="23">
        <f t="shared" si="3"/>
        <v>1199169.7403086296</v>
      </c>
      <c r="U14" s="23">
        <f t="shared" si="3"/>
        <v>22409030.457296241</v>
      </c>
    </row>
    <row r="15" spans="2:22" x14ac:dyDescent="0.35">
      <c r="C15" t="s">
        <v>22</v>
      </c>
      <c r="D15" s="27">
        <v>0.08</v>
      </c>
      <c r="F15" t="s">
        <v>20</v>
      </c>
      <c r="G15" s="38">
        <v>194206</v>
      </c>
      <c r="I15" s="17" t="s">
        <v>50</v>
      </c>
      <c r="J15" s="34">
        <f>G14</f>
        <v>994061</v>
      </c>
      <c r="K15" s="12">
        <f>J15*(1+K16)</f>
        <v>1152116.699</v>
      </c>
      <c r="L15" s="12">
        <f t="shared" ref="L15:T15" si="4">K15*(1+L16)</f>
        <v>1335303.2541410001</v>
      </c>
      <c r="M15" s="12">
        <f t="shared" si="4"/>
        <v>1547616.4715494192</v>
      </c>
      <c r="N15" s="12">
        <f t="shared" si="4"/>
        <v>1793687.490525777</v>
      </c>
      <c r="O15" s="12">
        <f t="shared" si="4"/>
        <v>2078883.8015193755</v>
      </c>
      <c r="P15" s="12">
        <f t="shared" si="4"/>
        <v>2274176.6537858583</v>
      </c>
      <c r="Q15" s="12">
        <f t="shared" si="4"/>
        <v>2442474.3128973781</v>
      </c>
      <c r="R15" s="12">
        <f t="shared" si="4"/>
        <v>2584865.0141531075</v>
      </c>
      <c r="S15" s="12">
        <f t="shared" si="4"/>
        <v>2703574.9957618946</v>
      </c>
      <c r="T15" s="12">
        <f t="shared" si="4"/>
        <v>2801385.5085574193</v>
      </c>
      <c r="U15" s="12">
        <f>(T15*(1+U16))/($U$28-U16)</f>
        <v>41999430.89456258</v>
      </c>
    </row>
    <row r="16" spans="2:22" x14ac:dyDescent="0.35">
      <c r="C16" t="s">
        <v>47</v>
      </c>
      <c r="D16" s="27">
        <v>0.03</v>
      </c>
      <c r="F16" s="1" t="s">
        <v>18</v>
      </c>
      <c r="G16" s="39">
        <v>5.5E-2</v>
      </c>
      <c r="I16" s="16" t="s">
        <v>12</v>
      </c>
      <c r="J16" s="19"/>
      <c r="K16" s="21">
        <f>K12</f>
        <v>0.159</v>
      </c>
      <c r="L16" s="21">
        <f t="shared" ref="L16:O16" si="5">L12</f>
        <v>0.159</v>
      </c>
      <c r="M16" s="21">
        <f t="shared" si="5"/>
        <v>0.159</v>
      </c>
      <c r="N16" s="21">
        <f t="shared" si="5"/>
        <v>0.159</v>
      </c>
      <c r="O16" s="21">
        <f t="shared" si="5"/>
        <v>0.159</v>
      </c>
      <c r="P16" s="21">
        <f>P12*0.75</f>
        <v>9.3941206393426693E-2</v>
      </c>
      <c r="Q16" s="21">
        <f t="shared" ref="Q16:T16" si="6">Q12*0.75</f>
        <v>7.4003775753898465E-2</v>
      </c>
      <c r="R16" s="21">
        <f t="shared" si="6"/>
        <v>5.8297727228426341E-2</v>
      </c>
      <c r="S16" s="21">
        <f t="shared" si="6"/>
        <v>4.5925021600279156E-2</v>
      </c>
      <c r="T16" s="21">
        <f t="shared" si="6"/>
        <v>3.617821327274133E-2</v>
      </c>
      <c r="U16" s="21">
        <f t="shared" ref="U16" si="7">U12</f>
        <v>3.7999999999999999E-2</v>
      </c>
    </row>
    <row r="17" spans="3:21" x14ac:dyDescent="0.35">
      <c r="C17" t="s">
        <v>48</v>
      </c>
      <c r="D17" s="27">
        <v>0.02</v>
      </c>
      <c r="F17" t="s">
        <v>30</v>
      </c>
      <c r="G17" s="3">
        <f>G14/(G14+G15)</f>
        <v>0.83656366792985082</v>
      </c>
      <c r="I17" s="17" t="s">
        <v>39</v>
      </c>
      <c r="J17" s="20">
        <v>0.05</v>
      </c>
      <c r="K17" s="20">
        <v>0.05</v>
      </c>
      <c r="L17" s="20">
        <v>0.05</v>
      </c>
      <c r="M17" s="20">
        <v>0.05</v>
      </c>
      <c r="N17" s="20">
        <v>0.05</v>
      </c>
      <c r="O17" s="20">
        <v>0.05</v>
      </c>
      <c r="P17" s="20">
        <v>0.05</v>
      </c>
      <c r="Q17" s="20">
        <v>0.05</v>
      </c>
      <c r="R17" s="20">
        <v>0.05</v>
      </c>
      <c r="S17" s="20">
        <v>0.05</v>
      </c>
      <c r="T17" s="20">
        <v>0.05</v>
      </c>
      <c r="U17" s="20">
        <v>0.05</v>
      </c>
    </row>
    <row r="18" spans="3:21" x14ac:dyDescent="0.35">
      <c r="I18" s="22" t="s">
        <v>24</v>
      </c>
      <c r="J18" s="33">
        <f t="shared" ref="J18:U18" si="8">J15*J17</f>
        <v>49703.05</v>
      </c>
      <c r="K18" s="33">
        <f t="shared" si="8"/>
        <v>57605.834950000004</v>
      </c>
      <c r="L18" s="33">
        <f t="shared" si="8"/>
        <v>66765.162707050011</v>
      </c>
      <c r="M18" s="33">
        <f t="shared" si="8"/>
        <v>77380.823577470961</v>
      </c>
      <c r="N18" s="33">
        <f t="shared" si="8"/>
        <v>89684.374526288855</v>
      </c>
      <c r="O18" s="33">
        <f t="shared" si="8"/>
        <v>103944.19007596879</v>
      </c>
      <c r="P18" s="33">
        <f t="shared" si="8"/>
        <v>113708.83268929292</v>
      </c>
      <c r="Q18" s="33">
        <f t="shared" si="8"/>
        <v>122123.71564486891</v>
      </c>
      <c r="R18" s="33">
        <f t="shared" si="8"/>
        <v>129243.25070765539</v>
      </c>
      <c r="S18" s="33">
        <f t="shared" si="8"/>
        <v>135178.74978809475</v>
      </c>
      <c r="T18" s="33">
        <f t="shared" si="8"/>
        <v>140069.27542787098</v>
      </c>
      <c r="U18" s="33">
        <f t="shared" si="8"/>
        <v>2099971.5447281292</v>
      </c>
    </row>
    <row r="19" spans="3:21" x14ac:dyDescent="0.35">
      <c r="C19" s="6" t="s">
        <v>8</v>
      </c>
      <c r="D19" s="1"/>
      <c r="F19" s="6" t="s">
        <v>14</v>
      </c>
      <c r="G19" s="1"/>
      <c r="I19" s="17" t="s">
        <v>25</v>
      </c>
      <c r="J19" s="11">
        <f t="shared" ref="J19:O19" si="9">$G$16</f>
        <v>5.5E-2</v>
      </c>
      <c r="K19" s="11">
        <f t="shared" si="9"/>
        <v>5.5E-2</v>
      </c>
      <c r="L19" s="11">
        <f t="shared" si="9"/>
        <v>5.5E-2</v>
      </c>
      <c r="M19" s="11">
        <f t="shared" si="9"/>
        <v>5.5E-2</v>
      </c>
      <c r="N19" s="11">
        <f t="shared" si="9"/>
        <v>5.5E-2</v>
      </c>
      <c r="O19" s="11">
        <f t="shared" si="9"/>
        <v>5.5E-2</v>
      </c>
      <c r="P19" s="11">
        <f>($U19/$O19)^(1/($D$10+1))*O19</f>
        <v>6.9810949878457582E-2</v>
      </c>
      <c r="Q19" s="11">
        <f>($U19/$O19)^(1/($D$10+1))*P19</f>
        <v>8.8610340416954841E-2</v>
      </c>
      <c r="R19" s="11">
        <f>($U19/$O19)^(1/($D$10+1))*Q19</f>
        <v>0.11247221879201996</v>
      </c>
      <c r="S19" s="11">
        <f>($U19/$O19)^(1/($D$10+1))*R19</f>
        <v>0.14275986234197491</v>
      </c>
      <c r="T19" s="11">
        <f>($U19/$O19)^(1/($D$10+1))*S19</f>
        <v>0.18120366535656571</v>
      </c>
      <c r="U19" s="14">
        <f>D21</f>
        <v>0.23</v>
      </c>
    </row>
    <row r="20" spans="3:21" x14ac:dyDescent="0.35">
      <c r="C20" t="s">
        <v>9</v>
      </c>
      <c r="D20" s="26">
        <v>1.29</v>
      </c>
      <c r="F20" t="s">
        <v>60</v>
      </c>
      <c r="G20" s="38">
        <v>56752</v>
      </c>
      <c r="I20" s="22" t="s">
        <v>17</v>
      </c>
      <c r="J20" s="23">
        <f t="shared" ref="J20:U20" si="10">(J14-J18)-J19*(J14-J18)</f>
        <v>23464.302749999999</v>
      </c>
      <c r="K20" s="23">
        <f t="shared" si="10"/>
        <v>86400.450218250015</v>
      </c>
      <c r="L20" s="23">
        <f t="shared" si="10"/>
        <v>100138.12180295178</v>
      </c>
      <c r="M20" s="23">
        <f t="shared" si="10"/>
        <v>116060.08316962112</v>
      </c>
      <c r="N20" s="23">
        <f t="shared" si="10"/>
        <v>134513.63639359086</v>
      </c>
      <c r="O20" s="23">
        <f t="shared" si="10"/>
        <v>155901.30458017177</v>
      </c>
      <c r="P20" s="23">
        <f t="shared" si="10"/>
        <v>245074.62202530185</v>
      </c>
      <c r="Q20" s="23">
        <f t="shared" si="10"/>
        <v>359445.61160332139</v>
      </c>
      <c r="R20" s="23">
        <f t="shared" si="10"/>
        <v>501105.13542913343</v>
      </c>
      <c r="S20" s="23">
        <f t="shared" si="10"/>
        <v>670896.13946999004</v>
      </c>
      <c r="T20" s="23">
        <f t="shared" si="10"/>
        <v>867187.57866352249</v>
      </c>
      <c r="U20" s="23">
        <f t="shared" si="10"/>
        <v>15637975.362677446</v>
      </c>
    </row>
    <row r="21" spans="3:21" x14ac:dyDescent="0.35">
      <c r="C21" t="s">
        <v>10</v>
      </c>
      <c r="D21" s="55">
        <v>0.23</v>
      </c>
      <c r="F21" s="1" t="s">
        <v>66</v>
      </c>
      <c r="G21" s="37">
        <v>1039</v>
      </c>
      <c r="I21" s="17" t="s">
        <v>65</v>
      </c>
      <c r="J21" s="11">
        <f>G17</f>
        <v>0.83656366792985082</v>
      </c>
      <c r="K21" s="11">
        <f>J21</f>
        <v>0.83656366792985082</v>
      </c>
      <c r="L21" s="11">
        <f t="shared" ref="L21:U21" si="11">K21</f>
        <v>0.83656366792985082</v>
      </c>
      <c r="M21" s="11">
        <f t="shared" si="11"/>
        <v>0.83656366792985082</v>
      </c>
      <c r="N21" s="11">
        <f t="shared" si="11"/>
        <v>0.83656366792985082</v>
      </c>
      <c r="O21" s="11">
        <f t="shared" si="11"/>
        <v>0.83656366792985082</v>
      </c>
      <c r="P21" s="11">
        <f t="shared" si="11"/>
        <v>0.83656366792985082</v>
      </c>
      <c r="Q21" s="11">
        <f t="shared" si="11"/>
        <v>0.83656366792985082</v>
      </c>
      <c r="R21" s="11">
        <f t="shared" si="11"/>
        <v>0.83656366792985082</v>
      </c>
      <c r="S21" s="11">
        <f t="shared" si="11"/>
        <v>0.83656366792985082</v>
      </c>
      <c r="T21" s="11">
        <f t="shared" si="11"/>
        <v>0.83656366792985082</v>
      </c>
      <c r="U21" s="11">
        <f t="shared" si="11"/>
        <v>0.83656366792985082</v>
      </c>
    </row>
    <row r="22" spans="3:21" x14ac:dyDescent="0.35">
      <c r="C22" t="s">
        <v>12</v>
      </c>
      <c r="D22" s="27">
        <v>3.7999999999999999E-2</v>
      </c>
      <c r="F22" t="s">
        <v>14</v>
      </c>
      <c r="G22" s="7">
        <f>SUM(G20:G21)</f>
        <v>57791</v>
      </c>
      <c r="I22" s="17" t="s">
        <v>67</v>
      </c>
      <c r="J22" s="15">
        <f>($G$9-$G$10)*(1-$G$17)</f>
        <v>4131.8339110654415</v>
      </c>
      <c r="K22" s="15">
        <f t="shared" ref="K22:T22" si="12">K11*K23*(1-$G$17)</f>
        <v>9134.1429732512115</v>
      </c>
      <c r="L22" s="15">
        <f t="shared" si="12"/>
        <v>10586.471705998156</v>
      </c>
      <c r="M22" s="15">
        <f t="shared" si="12"/>
        <v>12269.720707251863</v>
      </c>
      <c r="N22" s="15">
        <f t="shared" si="12"/>
        <v>14220.60629970491</v>
      </c>
      <c r="O22" s="15">
        <f t="shared" si="12"/>
        <v>16481.68270135799</v>
      </c>
      <c r="P22" s="15">
        <f t="shared" si="12"/>
        <v>20770.767923708718</v>
      </c>
      <c r="Q22" s="15">
        <f t="shared" si="12"/>
        <v>25557.629319305073</v>
      </c>
      <c r="R22" s="15">
        <f t="shared" si="12"/>
        <v>30848.264541090914</v>
      </c>
      <c r="S22" s="15">
        <f t="shared" si="12"/>
        <v>36664.15720685562</v>
      </c>
      <c r="T22" s="15">
        <f t="shared" si="12"/>
        <v>43042.899865856678</v>
      </c>
      <c r="U22" s="12">
        <f>U11*U23</f>
        <v>4422048.6769064581</v>
      </c>
    </row>
    <row r="23" spans="3:21" x14ac:dyDescent="0.35">
      <c r="C23" t="s">
        <v>7</v>
      </c>
      <c r="D23" s="2">
        <f>D30+D20*D31</f>
        <v>0.10723518</v>
      </c>
      <c r="I23" s="16" t="s">
        <v>46</v>
      </c>
      <c r="J23" s="19">
        <f>(G9-G10)/J11</f>
        <v>1.5728226009649331E-2</v>
      </c>
      <c r="K23" s="30">
        <f>$D$16</f>
        <v>0.03</v>
      </c>
      <c r="L23" s="30">
        <f t="shared" ref="L23:O23" si="13">$D$16</f>
        <v>0.03</v>
      </c>
      <c r="M23" s="30">
        <f t="shared" si="13"/>
        <v>0.03</v>
      </c>
      <c r="N23" s="30">
        <f t="shared" si="13"/>
        <v>0.03</v>
      </c>
      <c r="O23" s="30">
        <f t="shared" si="13"/>
        <v>0.03</v>
      </c>
      <c r="P23" s="18">
        <f>($U23/$O23)^(1/($D$10+1))*O23</f>
        <v>3.3598611499650669E-2</v>
      </c>
      <c r="Q23" s="18">
        <f>($U23/$O23)^(1/($D$10+1))*P23</f>
        <v>3.7628889823481941E-2</v>
      </c>
      <c r="R23" s="18">
        <f>($U23/$O23)^(1/($D$10+1))*Q23</f>
        <v>4.214261501141095E-2</v>
      </c>
      <c r="S23" s="18">
        <f>($U23/$O23)^(1/($D$10+1))*R23</f>
        <v>4.7197778311591436E-2</v>
      </c>
      <c r="T23" s="18">
        <f>($U23/$O23)^(1/($D$10+1))*S23</f>
        <v>5.2859327237926634E-2</v>
      </c>
      <c r="U23" s="30">
        <f>D26</f>
        <v>5.9200000000000003E-2</v>
      </c>
    </row>
    <row r="24" spans="3:21" x14ac:dyDescent="0.35">
      <c r="C24" t="s">
        <v>22</v>
      </c>
      <c r="D24" s="27">
        <v>0.3</v>
      </c>
      <c r="F24" s="6" t="s">
        <v>27</v>
      </c>
      <c r="G24" s="6"/>
      <c r="I24" s="17" t="s">
        <v>15</v>
      </c>
      <c r="J24" s="15">
        <f>G11*(1-$G$17)</f>
        <v>594.41793973913252</v>
      </c>
      <c r="K24" s="15">
        <f t="shared" ref="K24:U24" si="14">K11*K25*(1-$G$17)</f>
        <v>6089.4286488341422</v>
      </c>
      <c r="L24" s="15">
        <f t="shared" si="14"/>
        <v>7057.6478039987715</v>
      </c>
      <c r="M24" s="15">
        <f t="shared" si="14"/>
        <v>8179.8138048345763</v>
      </c>
      <c r="N24" s="15">
        <f t="shared" si="14"/>
        <v>9480.4041998032735</v>
      </c>
      <c r="O24" s="15">
        <f t="shared" si="14"/>
        <v>10987.788467571994</v>
      </c>
      <c r="P24" s="15">
        <f t="shared" si="14"/>
        <v>16476.282261174842</v>
      </c>
      <c r="Q24" s="15">
        <f t="shared" si="14"/>
        <v>24122.658366076823</v>
      </c>
      <c r="R24" s="15">
        <f t="shared" si="14"/>
        <v>34644.417608321834</v>
      </c>
      <c r="S24" s="15">
        <f t="shared" si="14"/>
        <v>48993.917211788306</v>
      </c>
      <c r="T24" s="15">
        <f t="shared" si="14"/>
        <v>68438.409731458189</v>
      </c>
      <c r="U24" s="15">
        <f t="shared" si="14"/>
        <v>1367314.5707904687</v>
      </c>
    </row>
    <row r="25" spans="3:21" x14ac:dyDescent="0.35">
      <c r="C25" t="s">
        <v>65</v>
      </c>
      <c r="D25" s="27">
        <v>5.8400000000000001E-2</v>
      </c>
      <c r="F25" t="s">
        <v>23</v>
      </c>
      <c r="G25" s="38">
        <v>59698</v>
      </c>
      <c r="I25" s="25" t="s">
        <v>49</v>
      </c>
      <c r="J25" s="24">
        <f>J24/J11</f>
        <v>3.6980893558036444E-4</v>
      </c>
      <c r="K25" s="31">
        <f>$D$17</f>
        <v>0.02</v>
      </c>
      <c r="L25" s="31">
        <f t="shared" ref="L25:O25" si="15">$D$17</f>
        <v>0.02</v>
      </c>
      <c r="M25" s="31">
        <f t="shared" si="15"/>
        <v>0.02</v>
      </c>
      <c r="N25" s="31">
        <f t="shared" si="15"/>
        <v>0.02</v>
      </c>
      <c r="O25" s="31">
        <f t="shared" si="15"/>
        <v>0.02</v>
      </c>
      <c r="P25" s="32">
        <f>($U25/$O25)^(1/($D$10+1))*O25</f>
        <v>2.6651889265004846E-2</v>
      </c>
      <c r="Q25" s="32">
        <f>($U25/$O25)^(1/($D$10+1))*P25</f>
        <v>3.5516160069704025E-2</v>
      </c>
      <c r="R25" s="32">
        <f>($U25/$O25)^(1/($D$10+1))*Q25</f>
        <v>4.732863826479692E-2</v>
      </c>
      <c r="S25" s="32">
        <f>($U25/$O25)^(1/($D$10+1))*R25</f>
        <v>6.3069881304841924E-2</v>
      </c>
      <c r="T25" s="32">
        <f>($U25/$O25)^(1/($D$10+1))*S25</f>
        <v>8.4046574624682305E-2</v>
      </c>
      <c r="U25" s="31">
        <f>D27</f>
        <v>0.112</v>
      </c>
    </row>
    <row r="26" spans="3:21" x14ac:dyDescent="0.35">
      <c r="C26" t="s">
        <v>47</v>
      </c>
      <c r="D26" s="27">
        <v>5.9200000000000003E-2</v>
      </c>
      <c r="F26" s="1" t="s">
        <v>45</v>
      </c>
      <c r="G26" s="37">
        <v>14835</v>
      </c>
      <c r="I26" s="17" t="s">
        <v>4</v>
      </c>
      <c r="J26" s="15">
        <f t="shared" ref="J26:U26" si="16">J20-J22-J24</f>
        <v>18738.050899195427</v>
      </c>
      <c r="K26" s="15">
        <f t="shared" si="16"/>
        <v>71176.878596164664</v>
      </c>
      <c r="L26" s="15">
        <f t="shared" si="16"/>
        <v>82494.002292954843</v>
      </c>
      <c r="M26" s="15">
        <f t="shared" si="16"/>
        <v>95610.548657534688</v>
      </c>
      <c r="N26" s="15">
        <f t="shared" si="16"/>
        <v>110812.62589408267</v>
      </c>
      <c r="O26" s="15">
        <f t="shared" si="16"/>
        <v>128431.83341124178</v>
      </c>
      <c r="P26" s="15">
        <f t="shared" si="16"/>
        <v>207827.5718404183</v>
      </c>
      <c r="Q26" s="15">
        <f t="shared" si="16"/>
        <v>309765.3239179395</v>
      </c>
      <c r="R26" s="15">
        <f t="shared" si="16"/>
        <v>435612.45327972068</v>
      </c>
      <c r="S26" s="15">
        <f t="shared" si="16"/>
        <v>585238.06505134609</v>
      </c>
      <c r="T26" s="15">
        <f t="shared" si="16"/>
        <v>755706.26906620769</v>
      </c>
      <c r="U26" s="15">
        <f t="shared" si="16"/>
        <v>9848612.1149805188</v>
      </c>
    </row>
    <row r="27" spans="3:21" x14ac:dyDescent="0.35">
      <c r="C27" t="s">
        <v>48</v>
      </c>
      <c r="D27" s="27">
        <v>0.112</v>
      </c>
      <c r="F27" t="s">
        <v>44</v>
      </c>
      <c r="G27" s="4">
        <f>G25+G26</f>
        <v>74533</v>
      </c>
      <c r="I27" s="17" t="s">
        <v>9</v>
      </c>
      <c r="J27" s="28">
        <f t="shared" ref="J27:O27" si="17">$D$32</f>
        <v>1.34</v>
      </c>
      <c r="K27" s="28">
        <f t="shared" si="17"/>
        <v>1.34</v>
      </c>
      <c r="L27" s="28">
        <f t="shared" si="17"/>
        <v>1.34</v>
      </c>
      <c r="M27" s="28">
        <f t="shared" si="17"/>
        <v>1.34</v>
      </c>
      <c r="N27" s="28">
        <f t="shared" si="17"/>
        <v>1.34</v>
      </c>
      <c r="O27" s="28">
        <f t="shared" si="17"/>
        <v>1.34</v>
      </c>
      <c r="P27" s="29">
        <f>($U27/$O27)^(1/($D$10+1))*O27</f>
        <v>1.3315340714252633</v>
      </c>
      <c r="Q27" s="29">
        <f>($U27/$O27)^(1/($D$10+1))*P27</f>
        <v>1.3231216293778643</v>
      </c>
      <c r="R27" s="29">
        <f>($U27/$O27)^(1/($D$10+1))*Q27</f>
        <v>1.314762335937564</v>
      </c>
      <c r="S27" s="29">
        <f>($U27/$O27)^(1/($D$10+1))*R27</f>
        <v>1.3064558553190553</v>
      </c>
      <c r="T27" s="29">
        <f>($U27/$O27)^(1/($D$10+1))*S27</f>
        <v>1.2982018538584748</v>
      </c>
      <c r="U27" s="10">
        <f>D20</f>
        <v>1.29</v>
      </c>
    </row>
    <row r="28" spans="3:21" x14ac:dyDescent="0.35">
      <c r="I28" s="17" t="s">
        <v>7</v>
      </c>
      <c r="J28" s="11">
        <f t="shared" ref="J28:U28" si="18">J27*$D$31+$D$30</f>
        <v>0.10973228</v>
      </c>
      <c r="K28" s="11">
        <f t="shared" si="18"/>
        <v>0.10973228</v>
      </c>
      <c r="L28" s="11">
        <f t="shared" si="18"/>
        <v>0.10973228</v>
      </c>
      <c r="M28" s="11">
        <f t="shared" si="18"/>
        <v>0.10973228</v>
      </c>
      <c r="N28" s="11">
        <f t="shared" si="18"/>
        <v>0.10973228</v>
      </c>
      <c r="O28" s="11">
        <f t="shared" si="18"/>
        <v>0.10973228</v>
      </c>
      <c r="P28" s="11">
        <f t="shared" si="18"/>
        <v>0.1093094745951205</v>
      </c>
      <c r="Q28" s="11">
        <f t="shared" si="18"/>
        <v>0.1088893404143893</v>
      </c>
      <c r="R28" s="11">
        <f t="shared" si="18"/>
        <v>0.10847186058139383</v>
      </c>
      <c r="S28" s="11">
        <f t="shared" si="18"/>
        <v>0.10805701832634426</v>
      </c>
      <c r="T28" s="11">
        <f t="shared" si="18"/>
        <v>0.10764479698539994</v>
      </c>
      <c r="U28" s="11">
        <f t="shared" si="18"/>
        <v>0.10723518</v>
      </c>
    </row>
    <row r="29" spans="3:21" x14ac:dyDescent="0.35">
      <c r="C29" s="6" t="s">
        <v>7</v>
      </c>
      <c r="D29" s="1"/>
      <c r="F29" s="6" t="s">
        <v>53</v>
      </c>
      <c r="G29" s="8"/>
      <c r="I29" s="17" t="s">
        <v>32</v>
      </c>
      <c r="J29" s="11">
        <v>0</v>
      </c>
      <c r="K29" s="11">
        <f>K28</f>
        <v>0.10973228</v>
      </c>
      <c r="L29" s="11">
        <f>K29*(1+L28)</f>
        <v>0.1217734532739984</v>
      </c>
      <c r="M29" s="11">
        <f t="shared" ref="M29:T29" si="19">L29*(1+M28)</f>
        <v>0.13513593194522772</v>
      </c>
      <c r="N29" s="11">
        <f t="shared" si="19"/>
        <v>0.14996470586750238</v>
      </c>
      <c r="O29" s="11">
        <f t="shared" si="19"/>
        <v>0.16642067496187279</v>
      </c>
      <c r="P29" s="13">
        <f t="shared" si="19"/>
        <v>0.18461203150372041</v>
      </c>
      <c r="Q29" s="11">
        <f t="shared" si="19"/>
        <v>0.20471431384672098</v>
      </c>
      <c r="R29" s="11">
        <f t="shared" si="19"/>
        <v>0.22692005635731821</v>
      </c>
      <c r="S29" s="11">
        <f t="shared" si="19"/>
        <v>0.25144036104573603</v>
      </c>
      <c r="T29" s="11">
        <f t="shared" si="19"/>
        <v>0.27850660766443996</v>
      </c>
      <c r="U29" s="11">
        <f>T29*(1+U28)</f>
        <v>0.30837231386852554</v>
      </c>
    </row>
    <row r="30" spans="3:21" x14ac:dyDescent="0.35">
      <c r="C30" t="s">
        <v>5</v>
      </c>
      <c r="D30" s="45">
        <v>4.2810000000000001E-2</v>
      </c>
      <c r="F30" t="s">
        <v>33</v>
      </c>
      <c r="G30" s="4">
        <f>SUM(K30:O30)</f>
        <v>428375.38705107069</v>
      </c>
      <c r="I30" s="17" t="s">
        <v>11</v>
      </c>
      <c r="J30" s="12">
        <f>J26</f>
        <v>18738.050899195427</v>
      </c>
      <c r="K30" s="12">
        <f t="shared" ref="K30:P30" si="20">K26/(1+K29)</f>
        <v>64138.783631818536</v>
      </c>
      <c r="L30" s="12">
        <f t="shared" si="20"/>
        <v>73538.914699923189</v>
      </c>
      <c r="M30" s="12">
        <f t="shared" si="20"/>
        <v>84228.281359829314</v>
      </c>
      <c r="N30" s="12">
        <f t="shared" si="20"/>
        <v>96361.762520779797</v>
      </c>
      <c r="O30" s="12">
        <f t="shared" si="20"/>
        <v>110107.64483871985</v>
      </c>
      <c r="P30" s="12">
        <f t="shared" si="20"/>
        <v>175439.35593546735</v>
      </c>
      <c r="Q30" s="12">
        <f t="shared" ref="Q30:U30" si="21">Q26/(1+Q29)</f>
        <v>257127.61968340969</v>
      </c>
      <c r="R30" s="12">
        <f t="shared" si="21"/>
        <v>355045.50685481378</v>
      </c>
      <c r="S30" s="12">
        <f t="shared" si="21"/>
        <v>467651.58234332956</v>
      </c>
      <c r="T30" s="12">
        <f t="shared" si="21"/>
        <v>591085.14929517847</v>
      </c>
      <c r="U30" s="12">
        <f t="shared" si="21"/>
        <v>7527377.3455666211</v>
      </c>
    </row>
    <row r="31" spans="3:21" x14ac:dyDescent="0.35">
      <c r="C31" t="s">
        <v>6</v>
      </c>
      <c r="D31" s="45">
        <v>4.9942E-2</v>
      </c>
      <c r="F31" t="s">
        <v>34</v>
      </c>
      <c r="G31" s="4">
        <f>SUM(P30:T30)</f>
        <v>1846349.2141121987</v>
      </c>
    </row>
    <row r="32" spans="3:21" x14ac:dyDescent="0.35">
      <c r="C32" s="1" t="s">
        <v>9</v>
      </c>
      <c r="D32" s="46">
        <v>1.34</v>
      </c>
      <c r="F32" s="1" t="s">
        <v>35</v>
      </c>
      <c r="G32" s="5">
        <f>U30</f>
        <v>7527377.3455666211</v>
      </c>
    </row>
    <row r="33" spans="3:7" x14ac:dyDescent="0.35">
      <c r="C33" t="s">
        <v>7</v>
      </c>
      <c r="D33" s="2">
        <f>D30+D32*D31</f>
        <v>0.10973228</v>
      </c>
      <c r="F33" t="s">
        <v>36</v>
      </c>
      <c r="G33" s="7">
        <f>SUM(G30:G32)</f>
        <v>9802101.946729891</v>
      </c>
    </row>
    <row r="34" spans="3:7" x14ac:dyDescent="0.35">
      <c r="F34" s="35" t="s">
        <v>37</v>
      </c>
      <c r="G34" s="36">
        <f>G33/G22</f>
        <v>169.61294919156774</v>
      </c>
    </row>
    <row r="35" spans="3:7" x14ac:dyDescent="0.35">
      <c r="C35" s="6" t="s">
        <v>29</v>
      </c>
      <c r="D35" s="6"/>
    </row>
    <row r="36" spans="3:7" x14ac:dyDescent="0.35">
      <c r="C36" t="s">
        <v>52</v>
      </c>
      <c r="D36" s="38">
        <v>1607365</v>
      </c>
    </row>
    <row r="65" spans="10:10" x14ac:dyDescent="0.35">
      <c r="J65" s="7"/>
    </row>
    <row r="66" spans="10:10" x14ac:dyDescent="0.35">
      <c r="J66" s="2"/>
    </row>
    <row r="70" spans="10:10" x14ac:dyDescent="0.35">
      <c r="J70" s="2"/>
    </row>
  </sheetData>
  <phoneticPr fontId="10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98CE-717B-4FD1-9918-B32D63F79B9A}">
  <sheetPr>
    <tabColor theme="7" tint="0.79998168889431442"/>
  </sheetPr>
  <dimension ref="B2:Q35"/>
  <sheetViews>
    <sheetView showGridLines="0" workbookViewId="0">
      <selection activeCell="I23" sqref="I23"/>
    </sheetView>
  </sheetViews>
  <sheetFormatPr defaultRowHeight="14.5" x14ac:dyDescent="0.35"/>
  <cols>
    <col min="1" max="1" width="5.1796875" customWidth="1"/>
    <col min="2" max="2" width="3.1796875" customWidth="1"/>
  </cols>
  <sheetData>
    <row r="2" spans="2:17" ht="20" customHeight="1" x14ac:dyDescent="0.3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17" ht="20" customHeight="1" x14ac:dyDescent="0.55000000000000004">
      <c r="B3" s="40"/>
      <c r="C3" s="41" t="s">
        <v>42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ht="20" customHeight="1" x14ac:dyDescent="0.3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6" spans="2:17" x14ac:dyDescent="0.35">
      <c r="C6" s="48" t="s">
        <v>63</v>
      </c>
      <c r="D6" s="49"/>
      <c r="E6" s="49"/>
      <c r="F6" s="49"/>
      <c r="G6" s="49"/>
      <c r="H6" s="49"/>
      <c r="I6" s="49"/>
      <c r="J6" s="49"/>
      <c r="K6" s="9"/>
    </row>
    <row r="7" spans="2:17" x14ac:dyDescent="0.35">
      <c r="C7" s="49"/>
      <c r="D7" s="49"/>
      <c r="E7" s="49"/>
      <c r="F7" s="49"/>
      <c r="G7" s="49"/>
      <c r="H7" s="49"/>
      <c r="I7" s="49"/>
      <c r="J7" s="49"/>
    </row>
    <row r="8" spans="2:17" x14ac:dyDescent="0.35">
      <c r="C8" s="49"/>
      <c r="D8" s="49"/>
      <c r="E8" s="49"/>
      <c r="F8" s="49"/>
      <c r="G8" s="49"/>
      <c r="H8" s="49"/>
      <c r="I8" s="49"/>
      <c r="J8" s="49"/>
    </row>
    <row r="9" spans="2:17" x14ac:dyDescent="0.35">
      <c r="C9" s="49"/>
      <c r="D9" s="49"/>
      <c r="E9" s="49"/>
      <c r="F9" s="49"/>
      <c r="G9" s="49"/>
      <c r="H9" s="49"/>
      <c r="I9" s="49"/>
      <c r="J9" s="49"/>
    </row>
    <row r="10" spans="2:17" x14ac:dyDescent="0.35">
      <c r="C10" s="49"/>
      <c r="D10" s="49"/>
      <c r="E10" s="49"/>
      <c r="F10" s="49"/>
      <c r="G10" s="49"/>
      <c r="H10" s="49"/>
      <c r="I10" s="49"/>
      <c r="J10" s="49"/>
    </row>
    <row r="11" spans="2:17" x14ac:dyDescent="0.35">
      <c r="C11" s="49"/>
      <c r="D11" s="49"/>
      <c r="E11" s="49"/>
      <c r="F11" s="49"/>
      <c r="G11" s="49"/>
      <c r="H11" s="49"/>
      <c r="I11" s="49"/>
      <c r="J11" s="49"/>
    </row>
    <row r="12" spans="2:17" x14ac:dyDescent="0.35">
      <c r="C12" s="49"/>
      <c r="D12" s="49"/>
      <c r="E12" s="49"/>
      <c r="F12" s="49"/>
      <c r="G12" s="49"/>
      <c r="H12" s="49"/>
      <c r="I12" s="49"/>
      <c r="J12" s="49"/>
    </row>
    <row r="13" spans="2:17" x14ac:dyDescent="0.35">
      <c r="C13" s="50"/>
      <c r="D13" s="49"/>
      <c r="E13" s="49"/>
      <c r="F13" s="49"/>
      <c r="G13" s="49"/>
      <c r="H13" s="49"/>
      <c r="I13" s="49"/>
      <c r="J13" s="49"/>
    </row>
    <row r="14" spans="2:17" x14ac:dyDescent="0.35">
      <c r="C14" s="50"/>
      <c r="D14" s="49"/>
      <c r="E14" s="49"/>
      <c r="F14" s="49"/>
      <c r="G14" s="49"/>
      <c r="H14" s="49"/>
      <c r="I14" s="49"/>
      <c r="J14" s="49"/>
    </row>
    <row r="15" spans="2:17" x14ac:dyDescent="0.35">
      <c r="C15" s="50"/>
      <c r="D15" s="49"/>
      <c r="E15" s="49"/>
      <c r="F15" s="49"/>
      <c r="G15" s="49"/>
      <c r="H15" s="49"/>
      <c r="I15" s="49"/>
      <c r="J15" s="49"/>
    </row>
    <row r="16" spans="2:17" x14ac:dyDescent="0.35">
      <c r="C16" s="50"/>
      <c r="D16" s="49"/>
      <c r="E16" s="49"/>
      <c r="F16" s="49"/>
      <c r="G16" s="49"/>
      <c r="H16" s="49"/>
      <c r="I16" s="49"/>
      <c r="J16" s="49"/>
    </row>
    <row r="17" spans="3:11" x14ac:dyDescent="0.35">
      <c r="C17" s="50"/>
      <c r="D17" s="49"/>
      <c r="E17" s="49"/>
      <c r="F17" s="49"/>
      <c r="G17" s="49"/>
      <c r="H17" s="49"/>
      <c r="I17" s="49"/>
      <c r="J17" s="49"/>
    </row>
    <row r="18" spans="3:11" x14ac:dyDescent="0.35">
      <c r="C18" s="50"/>
      <c r="D18" s="49"/>
      <c r="E18" s="49"/>
      <c r="F18" s="49"/>
      <c r="G18" s="49"/>
      <c r="H18" s="49"/>
      <c r="I18" s="49"/>
      <c r="J18" s="49"/>
    </row>
    <row r="19" spans="3:11" x14ac:dyDescent="0.35">
      <c r="C19" s="50"/>
      <c r="D19" s="49"/>
      <c r="E19" s="49"/>
      <c r="F19" s="49"/>
      <c r="G19" s="49"/>
      <c r="H19" s="49"/>
      <c r="I19" s="49"/>
      <c r="J19" s="49"/>
    </row>
    <row r="20" spans="3:11" x14ac:dyDescent="0.35">
      <c r="C20" s="50" t="s">
        <v>58</v>
      </c>
      <c r="D20" s="49"/>
      <c r="E20" s="49"/>
      <c r="F20" s="49"/>
      <c r="G20" s="49"/>
      <c r="H20" s="49"/>
      <c r="I20" s="49"/>
      <c r="J20" s="49"/>
    </row>
    <row r="22" spans="3:11" x14ac:dyDescent="0.35">
      <c r="C22" s="51" t="s">
        <v>64</v>
      </c>
      <c r="D22" s="52"/>
      <c r="E22" s="52"/>
      <c r="F22" s="52"/>
      <c r="G22" s="52"/>
    </row>
    <row r="23" spans="3:11" x14ac:dyDescent="0.35">
      <c r="C23" s="52" t="s">
        <v>56</v>
      </c>
      <c r="D23" s="52"/>
      <c r="E23" s="52"/>
      <c r="F23" s="52"/>
      <c r="G23" s="52"/>
    </row>
    <row r="24" spans="3:11" x14ac:dyDescent="0.35">
      <c r="C24" s="52" t="s">
        <v>57</v>
      </c>
      <c r="D24" s="52"/>
      <c r="E24" s="52"/>
      <c r="F24" s="52"/>
      <c r="G24" s="52"/>
    </row>
    <row r="25" spans="3:11" x14ac:dyDescent="0.35">
      <c r="C25" s="52"/>
      <c r="D25" s="52"/>
      <c r="E25" s="52"/>
      <c r="F25" s="52"/>
      <c r="G25" s="52"/>
    </row>
    <row r="26" spans="3:11" x14ac:dyDescent="0.35">
      <c r="C26" s="52"/>
      <c r="D26" s="52"/>
      <c r="E26" s="52"/>
      <c r="F26" s="52"/>
      <c r="G26" s="52"/>
    </row>
    <row r="27" spans="3:11" x14ac:dyDescent="0.35">
      <c r="C27" s="52"/>
      <c r="D27" s="52"/>
      <c r="E27" s="52"/>
      <c r="F27" s="52"/>
      <c r="G27" s="52"/>
      <c r="K27" s="9"/>
    </row>
    <row r="28" spans="3:11" x14ac:dyDescent="0.35">
      <c r="C28" s="52"/>
      <c r="D28" s="52"/>
      <c r="E28" s="52"/>
      <c r="F28" s="52"/>
      <c r="G28" s="52"/>
      <c r="K28" s="47"/>
    </row>
    <row r="29" spans="3:11" x14ac:dyDescent="0.35">
      <c r="C29" s="52"/>
      <c r="D29" s="52"/>
      <c r="E29" s="52"/>
      <c r="F29" s="52"/>
      <c r="G29" s="52"/>
    </row>
    <row r="30" spans="3:11" x14ac:dyDescent="0.35">
      <c r="C30" s="52"/>
      <c r="D30" s="52"/>
      <c r="E30" s="52"/>
      <c r="F30" s="52"/>
      <c r="G30" s="52"/>
    </row>
    <row r="31" spans="3:11" x14ac:dyDescent="0.35">
      <c r="C31" s="52"/>
      <c r="D31" s="52"/>
      <c r="E31" s="52"/>
      <c r="F31" s="52"/>
      <c r="G31" s="52"/>
    </row>
    <row r="32" spans="3:11" x14ac:dyDescent="0.35">
      <c r="C32" s="52"/>
      <c r="D32" s="52"/>
      <c r="E32" s="52"/>
      <c r="F32" s="52"/>
      <c r="G32" s="52"/>
    </row>
    <row r="33" spans="3:7" x14ac:dyDescent="0.35">
      <c r="C33" s="52"/>
      <c r="D33" s="52"/>
      <c r="E33" s="52"/>
      <c r="F33" s="52"/>
      <c r="G33" s="52"/>
    </row>
    <row r="34" spans="3:7" x14ac:dyDescent="0.35">
      <c r="C34" s="52"/>
      <c r="D34" s="52"/>
      <c r="E34" s="52"/>
      <c r="F34" s="52"/>
      <c r="G34" s="52"/>
    </row>
    <row r="35" spans="3:7" x14ac:dyDescent="0.35">
      <c r="C35" s="53" t="s">
        <v>55</v>
      </c>
      <c r="D35" s="52"/>
      <c r="E35" s="52"/>
      <c r="F35" s="52"/>
      <c r="G35" s="52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FDCF3E8F61D428177230DDB356BA4" ma:contentTypeVersion="8" ma:contentTypeDescription="Create a new document." ma:contentTypeScope="" ma:versionID="e0e28c3c32b7c6c1c8c14efb88943e79">
  <xsd:schema xmlns:xsd="http://www.w3.org/2001/XMLSchema" xmlns:xs="http://www.w3.org/2001/XMLSchema" xmlns:p="http://schemas.microsoft.com/office/2006/metadata/properties" xmlns:ns3="4fde199f-34e1-4a3f-8130-2eb912f930c1" xmlns:ns4="afec3cbe-67a0-46e3-bced-285230e6b7ab" targetNamespace="http://schemas.microsoft.com/office/2006/metadata/properties" ma:root="true" ma:fieldsID="f96f1d701405e6816c4bc943f6c102e8" ns3:_="" ns4:_="">
    <xsd:import namespace="4fde199f-34e1-4a3f-8130-2eb912f930c1"/>
    <xsd:import namespace="afec3cbe-67a0-46e3-bced-285230e6b7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199f-34e1-4a3f-8130-2eb912f930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c3cbe-67a0-46e3-bced-285230e6b7a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de199f-34e1-4a3f-8130-2eb912f930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972653-BC4B-4077-B05F-337A94E93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de199f-34e1-4a3f-8130-2eb912f930c1"/>
    <ds:schemaRef ds:uri="afec3cbe-67a0-46e3-bced-285230e6b7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76B85E-068D-46EC-9723-E6806D1686F1}">
  <ds:schemaRefs>
    <ds:schemaRef ds:uri="http://purl.org/dc/terms/"/>
    <ds:schemaRef ds:uri="http://schemas.microsoft.com/office/2006/metadata/properties"/>
    <ds:schemaRef ds:uri="afec3cbe-67a0-46e3-bced-285230e6b7ab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4fde199f-34e1-4a3f-8130-2eb912f930c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B25846-FD65-40C0-9157-2682E15FA7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Valuation</vt:lpstr>
      <vt:lpstr>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Brennen Curry</dc:creator>
  <cp:lastModifiedBy>Brennen Curry</cp:lastModifiedBy>
  <dcterms:created xsi:type="dcterms:W3CDTF">2024-04-09T02:03:20Z</dcterms:created>
  <dcterms:modified xsi:type="dcterms:W3CDTF">2024-06-08T15:59:19Z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0x010100A11FDCF3E8F61D428177230DDB356BA4</vt:lpwstr>
  </property>
</Properties>
</file>